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260" yWindow="180" windowWidth="17460" windowHeight="8900"/>
  </bookViews>
  <sheets>
    <sheet name="Sheet1" sheetId="1" r:id="rId1"/>
    <sheet name="Sheet2" sheetId="2" r:id="rId2"/>
    <sheet name="Sheet3" sheetId="3" r:id="rId3"/>
  </sheets>
  <calcPr calcId="130404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26" i="1"/>
  <c r="B25"/>
  <c r="B23"/>
  <c r="B20"/>
  <c r="B17"/>
  <c r="B16"/>
  <c r="K14"/>
  <c r="J14"/>
  <c r="I14"/>
  <c r="F14"/>
  <c r="D14"/>
  <c r="J12"/>
  <c r="I12"/>
  <c r="F12"/>
  <c r="D12"/>
  <c r="B12"/>
  <c r="J11"/>
  <c r="I11"/>
  <c r="F11"/>
  <c r="D11"/>
  <c r="B11"/>
  <c r="J10"/>
  <c r="I10"/>
  <c r="D10"/>
  <c r="B10"/>
  <c r="J9"/>
  <c r="I9"/>
  <c r="F9"/>
  <c r="D9"/>
  <c r="B9"/>
  <c r="J8"/>
  <c r="I8"/>
  <c r="F8"/>
  <c r="D8"/>
  <c r="B8"/>
  <c r="J7"/>
  <c r="I7"/>
  <c r="F7"/>
  <c r="D7"/>
  <c r="B7"/>
  <c r="B5"/>
  <c r="B4"/>
  <c r="I3"/>
  <c r="D3"/>
  <c r="B3"/>
  <c r="J2"/>
  <c r="I2"/>
  <c r="F2"/>
  <c r="D2"/>
  <c r="B2"/>
</calcChain>
</file>

<file path=xl/sharedStrings.xml><?xml version="1.0" encoding="utf-8"?>
<sst xmlns="http://schemas.openxmlformats.org/spreadsheetml/2006/main" count="43" uniqueCount="39">
  <si>
    <t>23 TRB3</t>
  </si>
  <si>
    <t>304 PADIWA &amp; 74 adapter boards</t>
  </si>
  <si>
    <t>22 MQDC-32</t>
  </si>
  <si>
    <t>22 CAEN V792</t>
  </si>
  <si>
    <t>A 392</t>
  </si>
  <si>
    <t>V 2718 VMEPCI bridge</t>
  </si>
  <si>
    <t xml:space="preserve">A 3818C - PCIe Optical link </t>
  </si>
  <si>
    <t>VME8011 21-slot crate with power supply</t>
  </si>
  <si>
    <t>V9778 - 16 chan I/O register</t>
  </si>
  <si>
    <t>Ist round</t>
  </si>
  <si>
    <t>11 TRB3</t>
  </si>
  <si>
    <t>2nd round</t>
  </si>
  <si>
    <t>12 TRB3</t>
  </si>
  <si>
    <t>All PADIWA</t>
  </si>
  <si>
    <t>contingency</t>
  </si>
  <si>
    <t>1st</t>
  </si>
  <si>
    <t>2nd</t>
  </si>
  <si>
    <t>11 v792</t>
  </si>
  <si>
    <t>11v792</t>
  </si>
  <si>
    <t>7 A392</t>
  </si>
  <si>
    <t>2 bridges</t>
  </si>
  <si>
    <t>2 crates</t>
  </si>
  <si>
    <t>2 registers</t>
  </si>
  <si>
    <t>Total</t>
  </si>
  <si>
    <t>If buying PADIWA in two batches</t>
  </si>
  <si>
    <t>1 Wiener VME crate</t>
  </si>
  <si>
    <t>Buy PADIWA in one batch</t>
  </si>
  <si>
    <t>Buy CAEN v792 as they are cheaper (assume fast enough)</t>
  </si>
  <si>
    <t>Buy CAEN crates as they are cheaper</t>
  </si>
  <si>
    <t>Totals</t>
  </si>
  <si>
    <t>Item</t>
  </si>
  <si>
    <t>3 bridges</t>
  </si>
  <si>
    <t>2 links</t>
  </si>
  <si>
    <t>Contingency</t>
    <phoneticPr fontId="2" type="noConversion"/>
  </si>
  <si>
    <t>Dell Raid array</t>
    <phoneticPr fontId="2" type="noConversion"/>
  </si>
  <si>
    <t>Contingency</t>
    <phoneticPr fontId="2" type="noConversion"/>
  </si>
  <si>
    <t>Total above</t>
    <phoneticPr fontId="2" type="noConversion"/>
  </si>
  <si>
    <t>Total</t>
    <phoneticPr fontId="2" type="noConversion"/>
  </si>
  <si>
    <t>cables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</si>
</sst>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1" fontId="0" fillId="0" borderId="0" xfId="0" applyNumberFormat="1"/>
    <xf numFmtId="0" fontId="0" fillId="0" borderId="1" xfId="0" applyBorder="1"/>
    <xf numFmtId="3" fontId="0" fillId="0" borderId="1" xfId="0" applyNumberFormat="1" applyBorder="1"/>
    <xf numFmtId="1" fontId="0" fillId="0" borderId="1" xfId="0" applyNumberFormat="1" applyBorder="1"/>
    <xf numFmtId="3" fontId="1" fillId="0" borderId="1" xfId="0" applyNumberFormat="1" applyFont="1" applyBorder="1"/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K26"/>
  <sheetViews>
    <sheetView tabSelected="1" workbookViewId="0">
      <selection activeCell="A26" sqref="A26"/>
    </sheetView>
  </sheetViews>
  <sheetFormatPr baseColWidth="10" defaultColWidth="8.83203125" defaultRowHeight="14"/>
  <cols>
    <col min="1" max="1" width="34.6640625" customWidth="1"/>
    <col min="2" max="2" width="8.83203125" style="1"/>
    <col min="3" max="3" width="10.1640625" bestFit="1" customWidth="1"/>
    <col min="8" max="8" width="10.83203125" bestFit="1" customWidth="1"/>
    <col min="9" max="10" width="8.83203125" style="2"/>
  </cols>
  <sheetData>
    <row r="1" spans="1:11">
      <c r="A1" s="7" t="s">
        <v>30</v>
      </c>
      <c r="B1" s="6" t="s">
        <v>23</v>
      </c>
      <c r="C1" s="9" t="s">
        <v>9</v>
      </c>
      <c r="D1" s="9"/>
      <c r="E1" s="9" t="s">
        <v>11</v>
      </c>
      <c r="F1" s="9"/>
      <c r="G1" s="3"/>
      <c r="H1" s="7" t="s">
        <v>14</v>
      </c>
      <c r="I1" s="8" t="s">
        <v>15</v>
      </c>
      <c r="J1" s="8" t="s">
        <v>16</v>
      </c>
    </row>
    <row r="2" spans="1:11">
      <c r="A2" s="3" t="s">
        <v>0</v>
      </c>
      <c r="B2" s="4">
        <f>1.2*23*2294*1.3</f>
        <v>82308.72</v>
      </c>
      <c r="C2" s="3" t="s">
        <v>10</v>
      </c>
      <c r="D2" s="4">
        <f>1.2*11*2294*1.3</f>
        <v>39365.040000000001</v>
      </c>
      <c r="E2" s="3" t="s">
        <v>12</v>
      </c>
      <c r="F2" s="4">
        <f>1.2*12*2294*1.3</f>
        <v>42943.68</v>
      </c>
      <c r="G2" s="3"/>
      <c r="H2" s="3"/>
      <c r="I2" s="5">
        <f>0.11*D2</f>
        <v>4330.1544000000004</v>
      </c>
      <c r="J2" s="5">
        <f>0.2*F2</f>
        <v>8588.7360000000008</v>
      </c>
    </row>
    <row r="3" spans="1:11">
      <c r="A3" s="3" t="s">
        <v>1</v>
      </c>
      <c r="B3" s="4">
        <f>45140*1.2*1.3</f>
        <v>70418.400000000009</v>
      </c>
      <c r="C3" s="4" t="s">
        <v>13</v>
      </c>
      <c r="D3" s="4">
        <f>B3</f>
        <v>70418.400000000009</v>
      </c>
      <c r="E3" s="3"/>
      <c r="F3" s="3"/>
      <c r="G3" s="3"/>
      <c r="H3" s="3"/>
      <c r="I3" s="5">
        <f>0.11*D3</f>
        <v>7746.0240000000013</v>
      </c>
      <c r="J3" s="5"/>
    </row>
    <row r="4" spans="1:11">
      <c r="A4" s="3" t="s">
        <v>24</v>
      </c>
      <c r="B4" s="4">
        <f>28420*1.2*1.3*2</f>
        <v>88670.400000000009</v>
      </c>
      <c r="C4" s="10" t="s">
        <v>26</v>
      </c>
      <c r="D4" s="11"/>
      <c r="E4" s="11"/>
      <c r="F4" s="11"/>
      <c r="G4" s="11"/>
      <c r="H4" s="11"/>
      <c r="I4" s="11"/>
      <c r="J4" s="12"/>
    </row>
    <row r="5" spans="1:11">
      <c r="A5" s="3" t="s">
        <v>2</v>
      </c>
      <c r="B5" s="4">
        <f>6367*22</f>
        <v>140074</v>
      </c>
      <c r="C5" s="10" t="s">
        <v>27</v>
      </c>
      <c r="D5" s="11"/>
      <c r="E5" s="11"/>
      <c r="F5" s="11"/>
      <c r="G5" s="11"/>
      <c r="H5" s="11"/>
      <c r="I5" s="11"/>
      <c r="J5" s="12"/>
    </row>
    <row r="6" spans="1:11">
      <c r="A6" s="3" t="s">
        <v>25</v>
      </c>
      <c r="B6" s="4">
        <v>7145</v>
      </c>
      <c r="C6" s="10" t="s">
        <v>28</v>
      </c>
      <c r="D6" s="11"/>
      <c r="E6" s="11"/>
      <c r="F6" s="11"/>
      <c r="G6" s="11"/>
      <c r="H6" s="11"/>
      <c r="I6" s="11"/>
      <c r="J6" s="12"/>
    </row>
    <row r="7" spans="1:11">
      <c r="A7" s="3" t="s">
        <v>3</v>
      </c>
      <c r="B7" s="4">
        <f>22*5394*0.88</f>
        <v>104427.84</v>
      </c>
      <c r="C7" s="3" t="s">
        <v>17</v>
      </c>
      <c r="D7" s="4">
        <f>11*5394*0.88</f>
        <v>52213.919999999998</v>
      </c>
      <c r="E7" s="3" t="s">
        <v>18</v>
      </c>
      <c r="F7" s="4">
        <f>11*5394*0.88</f>
        <v>52213.919999999998</v>
      </c>
      <c r="G7" s="3"/>
      <c r="H7" s="4"/>
      <c r="I7" s="4">
        <f>D7*0.17</f>
        <v>8876.3664000000008</v>
      </c>
      <c r="J7" s="4">
        <f>F7*0.2</f>
        <v>10442.784</v>
      </c>
    </row>
    <row r="8" spans="1:11">
      <c r="A8" s="3" t="s">
        <v>4</v>
      </c>
      <c r="B8" s="4">
        <f>14*623*0.88</f>
        <v>7675.36</v>
      </c>
      <c r="C8" s="3" t="s">
        <v>19</v>
      </c>
      <c r="D8" s="4">
        <f>7*623*0.88</f>
        <v>3837.68</v>
      </c>
      <c r="E8" s="3" t="s">
        <v>19</v>
      </c>
      <c r="F8" s="4">
        <f>7*623*0.88</f>
        <v>3837.68</v>
      </c>
      <c r="G8" s="3"/>
      <c r="H8" s="3"/>
      <c r="I8" s="4">
        <f t="shared" ref="I8:I12" si="0">D8*0.17</f>
        <v>652.40560000000005</v>
      </c>
      <c r="J8" s="4">
        <f t="shared" ref="J8:J12" si="1">F8*0.2</f>
        <v>767.53600000000006</v>
      </c>
    </row>
    <row r="9" spans="1:11">
      <c r="A9" s="3" t="s">
        <v>5</v>
      </c>
      <c r="B9" s="4">
        <f>3135*5*0.9</f>
        <v>14107.5</v>
      </c>
      <c r="C9" s="3" t="s">
        <v>31</v>
      </c>
      <c r="D9" s="4">
        <f>3135*3*0.9</f>
        <v>8464.5</v>
      </c>
      <c r="E9" s="3" t="s">
        <v>20</v>
      </c>
      <c r="F9" s="4">
        <f>3135*2*0.9</f>
        <v>5643</v>
      </c>
      <c r="G9" s="3"/>
      <c r="H9" s="3"/>
      <c r="I9" s="4">
        <f t="shared" si="0"/>
        <v>1438.9650000000001</v>
      </c>
      <c r="J9" s="4">
        <f t="shared" si="1"/>
        <v>1128.6000000000001</v>
      </c>
    </row>
    <row r="10" spans="1:11">
      <c r="A10" s="3" t="s">
        <v>6</v>
      </c>
      <c r="B10" s="4">
        <f>3771*0.92*2</f>
        <v>6938.64</v>
      </c>
      <c r="C10" s="3" t="s">
        <v>32</v>
      </c>
      <c r="D10" s="4">
        <f>B10</f>
        <v>6938.64</v>
      </c>
      <c r="E10" s="3"/>
      <c r="F10" s="3"/>
      <c r="G10" s="3"/>
      <c r="H10" s="3"/>
      <c r="I10" s="4">
        <f t="shared" si="0"/>
        <v>1179.5688000000002</v>
      </c>
      <c r="J10" s="4">
        <f t="shared" si="1"/>
        <v>0</v>
      </c>
    </row>
    <row r="11" spans="1:11">
      <c r="A11" s="3" t="s">
        <v>7</v>
      </c>
      <c r="B11" s="4">
        <f>4*4400*0.9</f>
        <v>15840</v>
      </c>
      <c r="C11" s="3" t="s">
        <v>21</v>
      </c>
      <c r="D11" s="4">
        <f>2*4400*0.9</f>
        <v>7920</v>
      </c>
      <c r="E11" s="3" t="s">
        <v>21</v>
      </c>
      <c r="F11" s="4">
        <f>2*4400*0.9</f>
        <v>7920</v>
      </c>
      <c r="G11" s="3"/>
      <c r="H11" s="3"/>
      <c r="I11" s="4">
        <f t="shared" si="0"/>
        <v>1346.4</v>
      </c>
      <c r="J11" s="4">
        <f t="shared" si="1"/>
        <v>1584</v>
      </c>
    </row>
    <row r="12" spans="1:11">
      <c r="A12" s="3" t="s">
        <v>8</v>
      </c>
      <c r="B12" s="4">
        <f>4*3531*0.9</f>
        <v>12711.6</v>
      </c>
      <c r="C12" s="3" t="s">
        <v>22</v>
      </c>
      <c r="D12" s="4">
        <f>2*3531*0.9</f>
        <v>6355.8</v>
      </c>
      <c r="E12" s="3" t="s">
        <v>22</v>
      </c>
      <c r="F12" s="4">
        <f>2*3531*0.9</f>
        <v>6355.8</v>
      </c>
      <c r="G12" s="3"/>
      <c r="H12" s="3"/>
      <c r="I12" s="4">
        <f t="shared" si="0"/>
        <v>1080.4860000000001</v>
      </c>
      <c r="J12" s="4">
        <f t="shared" si="1"/>
        <v>1271.1600000000001</v>
      </c>
    </row>
    <row r="13" spans="1:11">
      <c r="A13" s="3"/>
      <c r="B13" s="4"/>
      <c r="C13" s="3"/>
      <c r="D13" s="3"/>
      <c r="E13" s="3"/>
      <c r="F13" s="3"/>
      <c r="G13" s="3"/>
      <c r="H13" s="3"/>
      <c r="I13" s="5"/>
      <c r="J13" s="5"/>
    </row>
    <row r="14" spans="1:11">
      <c r="A14" s="7" t="s">
        <v>29</v>
      </c>
      <c r="B14" s="4"/>
      <c r="C14" s="3"/>
      <c r="D14" s="4">
        <f>SUM(D2:D12)</f>
        <v>195513.97999999998</v>
      </c>
      <c r="E14" s="3"/>
      <c r="F14" s="4">
        <f>SUM(F2:F12)</f>
        <v>118914.08</v>
      </c>
      <c r="G14" s="3"/>
      <c r="H14" s="3"/>
      <c r="I14" s="5">
        <f>SUM(I2:I12)</f>
        <v>26650.370200000005</v>
      </c>
      <c r="J14" s="5">
        <f>SUM(J2:J12)</f>
        <v>23782.815999999999</v>
      </c>
      <c r="K14" s="2">
        <f>I14+J14</f>
        <v>50433.186200000004</v>
      </c>
    </row>
    <row r="16" spans="1:11">
      <c r="A16" t="s">
        <v>36</v>
      </c>
      <c r="B16" s="1">
        <f>D14+F14</f>
        <v>314428.06</v>
      </c>
    </row>
    <row r="17" spans="1:2">
      <c r="A17" t="s">
        <v>33</v>
      </c>
      <c r="B17" s="1">
        <f>I14+J14</f>
        <v>50433.186200000004</v>
      </c>
    </row>
    <row r="19" spans="1:2">
      <c r="A19" t="s">
        <v>34</v>
      </c>
      <c r="B19" s="1">
        <v>88291</v>
      </c>
    </row>
    <row r="20" spans="1:2">
      <c r="A20" t="s">
        <v>35</v>
      </c>
      <c r="B20" s="1">
        <f>0.11*B19</f>
        <v>9712.01</v>
      </c>
    </row>
    <row r="22" spans="1:2">
      <c r="A22" t="s">
        <v>38</v>
      </c>
      <c r="B22" s="1">
        <v>10800</v>
      </c>
    </row>
    <row r="23" spans="1:2">
      <c r="A23" t="s">
        <v>35</v>
      </c>
      <c r="B23" s="1">
        <f>0.11*B22</f>
        <v>1188</v>
      </c>
    </row>
    <row r="25" spans="1:2">
      <c r="A25" t="s">
        <v>37</v>
      </c>
      <c r="B25" s="1">
        <f>B16+B19+B22</f>
        <v>413519.06</v>
      </c>
    </row>
    <row r="26" spans="1:2">
      <c r="B26" s="1">
        <f>B17+B20+B23</f>
        <v>61333.196200000006</v>
      </c>
    </row>
  </sheetData>
  <mergeCells count="5">
    <mergeCell ref="C1:D1"/>
    <mergeCell ref="E1:F1"/>
    <mergeCell ref="C4:J4"/>
    <mergeCell ref="C5:J5"/>
    <mergeCell ref="C6:J6"/>
  </mergeCells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GWU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downie</dc:creator>
  <cp:lastModifiedBy>Ronald Ransome</cp:lastModifiedBy>
  <cp:lastPrinted>2014-02-05T03:04:38Z</cp:lastPrinted>
  <dcterms:created xsi:type="dcterms:W3CDTF">2014-01-30T01:46:27Z</dcterms:created>
  <dcterms:modified xsi:type="dcterms:W3CDTF">2014-03-20T01:20:54Z</dcterms:modified>
</cp:coreProperties>
</file>