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20" yWindow="-20" windowWidth="21600" windowHeight="13840"/>
  </bookViews>
  <sheets>
    <sheet name="Sheet1" sheetId="1" r:id="rId1"/>
    <sheet name="Sheet2" sheetId="2" r:id="rId2"/>
    <sheet name="Sheet3" sheetId="3" r:id="rId3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11" i="1"/>
  <c r="H12"/>
  <c r="B23"/>
  <c r="B22"/>
  <c r="B20"/>
  <c r="B17"/>
  <c r="E14"/>
  <c r="B14"/>
  <c r="E13"/>
  <c r="B13"/>
  <c r="C12"/>
  <c r="G11"/>
  <c r="F11"/>
  <c r="E11"/>
  <c r="C11"/>
  <c r="G9"/>
  <c r="F9"/>
  <c r="E9"/>
  <c r="C9"/>
  <c r="G8"/>
  <c r="F8"/>
  <c r="E8"/>
  <c r="C8"/>
  <c r="G7"/>
  <c r="F7"/>
  <c r="G6"/>
  <c r="F6"/>
  <c r="E6"/>
  <c r="C6"/>
  <c r="G5"/>
  <c r="F5"/>
  <c r="E5"/>
  <c r="C5"/>
  <c r="G4"/>
  <c r="F4"/>
  <c r="E4"/>
  <c r="C4"/>
  <c r="G3"/>
  <c r="F3"/>
  <c r="G2"/>
  <c r="F2"/>
  <c r="E2"/>
  <c r="C2"/>
</calcChain>
</file>

<file path=xl/sharedStrings.xml><?xml version="1.0" encoding="utf-8"?>
<sst xmlns="http://schemas.openxmlformats.org/spreadsheetml/2006/main" count="36" uniqueCount="31">
  <si>
    <t>23 TRB3</t>
  </si>
  <si>
    <t>304 PADIWA &amp; 74 adapter boards</t>
  </si>
  <si>
    <t>22 CAEN V792</t>
  </si>
  <si>
    <t>A 392</t>
  </si>
  <si>
    <t>V 2718 VMEPCI bridge</t>
  </si>
  <si>
    <t xml:space="preserve">A 3818C - PCIe Optical link </t>
  </si>
  <si>
    <t>VME8011 21-slot crate with power supply</t>
  </si>
  <si>
    <t>V9778 - 16 chan I/O register</t>
  </si>
  <si>
    <t>12 TRB3</t>
  </si>
  <si>
    <t>All PADIWA</t>
  </si>
  <si>
    <t>11 v792</t>
  </si>
  <si>
    <t>11v792</t>
  </si>
  <si>
    <t>7 A392</t>
  </si>
  <si>
    <t>2 bridges</t>
  </si>
  <si>
    <t>2 crates</t>
  </si>
  <si>
    <t>2 registers</t>
  </si>
  <si>
    <t>Totals</t>
  </si>
  <si>
    <t>3 bridges</t>
  </si>
  <si>
    <t>2 links</t>
  </si>
  <si>
    <t>Contingency</t>
    <phoneticPr fontId="2" type="noConversion"/>
  </si>
  <si>
    <t>Dell Raid array</t>
    <phoneticPr fontId="2" type="noConversion"/>
  </si>
  <si>
    <t>Contingency</t>
    <phoneticPr fontId="2" type="noConversion"/>
  </si>
  <si>
    <t>Total above</t>
    <phoneticPr fontId="2" type="noConversion"/>
  </si>
  <si>
    <t>Total</t>
    <phoneticPr fontId="2" type="noConversion"/>
  </si>
  <si>
    <t>cables</t>
    <phoneticPr fontId="2" type="noConversion"/>
  </si>
  <si>
    <t>Item</t>
    <phoneticPr fontId="2" type="noConversion"/>
  </si>
  <si>
    <t>First round</t>
    <phoneticPr fontId="2" type="noConversion"/>
  </si>
  <si>
    <t>Price</t>
    <phoneticPr fontId="2" type="noConversion"/>
  </si>
  <si>
    <t>2nd round</t>
    <phoneticPr fontId="2" type="noConversion"/>
  </si>
  <si>
    <t>Contingency first round</t>
    <phoneticPr fontId="2" type="noConversion"/>
  </si>
  <si>
    <t>Contingency 2nd round</t>
    <phoneticPr fontId="2" type="noConversion"/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</si>
</sst>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5" formatCode="&quot;$&quot;#,##0"/>
    <numFmt numFmtId="166" formatCode="0.00%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1" fontId="0" fillId="0" borderId="0" xfId="0" applyNumberFormat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165" fontId="0" fillId="0" borderId="1" xfId="0" applyNumberFormat="1" applyBorder="1"/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1" fontId="3" fillId="0" borderId="1" xfId="0" applyNumberFormat="1" applyFont="1" applyBorder="1" applyAlignment="1">
      <alignment horizontal="right" wrapText="1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23"/>
  <sheetViews>
    <sheetView tabSelected="1" workbookViewId="0">
      <selection activeCell="H12" sqref="H12"/>
    </sheetView>
  </sheetViews>
  <sheetFormatPr baseColWidth="10" defaultColWidth="8.83203125" defaultRowHeight="14"/>
  <cols>
    <col min="1" max="1" width="34.6640625" customWidth="1"/>
    <col min="2" max="2" width="10.1640625" style="1" customWidth="1"/>
    <col min="3" max="3" width="10.33203125" style="1" customWidth="1"/>
    <col min="4" max="4" width="11.5" customWidth="1"/>
    <col min="5" max="5" width="11" customWidth="1"/>
    <col min="6" max="6" width="10.5" customWidth="1"/>
    <col min="7" max="7" width="11.1640625" customWidth="1"/>
    <col min="8" max="8" width="11" style="2" customWidth="1"/>
    <col min="9" max="9" width="8.83203125" style="2"/>
  </cols>
  <sheetData>
    <row r="1" spans="1:9" ht="28">
      <c r="A1" s="5" t="s">
        <v>25</v>
      </c>
      <c r="B1" s="7" t="s">
        <v>26</v>
      </c>
      <c r="C1" s="7" t="s">
        <v>27</v>
      </c>
      <c r="D1" s="7" t="s">
        <v>28</v>
      </c>
      <c r="E1" s="7" t="s">
        <v>27</v>
      </c>
      <c r="F1" s="10" t="s">
        <v>29</v>
      </c>
      <c r="G1" s="10" t="s">
        <v>30</v>
      </c>
      <c r="H1"/>
      <c r="I1"/>
    </row>
    <row r="2" spans="1:9">
      <c r="A2" s="3" t="s">
        <v>0</v>
      </c>
      <c r="B2" s="8">
        <v>11</v>
      </c>
      <c r="C2" s="6">
        <f>1.2*11*2294*1.3</f>
        <v>39365.040000000001</v>
      </c>
      <c r="D2" s="8" t="s">
        <v>8</v>
      </c>
      <c r="E2" s="6">
        <f>1.2*12*2294*1.3</f>
        <v>42943.68</v>
      </c>
      <c r="F2" s="6">
        <f>0.17*C2</f>
        <v>6692.0568000000003</v>
      </c>
      <c r="G2" s="6">
        <f>0.22*E2</f>
        <v>9447.6095999999998</v>
      </c>
      <c r="H2"/>
      <c r="I2"/>
    </row>
    <row r="3" spans="1:9">
      <c r="A3" s="3" t="s">
        <v>1</v>
      </c>
      <c r="B3" s="9" t="s">
        <v>9</v>
      </c>
      <c r="C3" s="6">
        <v>70418</v>
      </c>
      <c r="D3" s="8"/>
      <c r="E3" s="6"/>
      <c r="F3" s="6">
        <f t="shared" ref="F3:F9" si="0">0.17*C3</f>
        <v>11971.060000000001</v>
      </c>
      <c r="G3" s="6">
        <f t="shared" ref="G3:G9" si="1">0.22*E3</f>
        <v>0</v>
      </c>
      <c r="H3"/>
      <c r="I3"/>
    </row>
    <row r="4" spans="1:9">
      <c r="A4" s="3" t="s">
        <v>2</v>
      </c>
      <c r="B4" s="8" t="s">
        <v>10</v>
      </c>
      <c r="C4" s="6">
        <f>11*5394*0.88</f>
        <v>52213.919999999998</v>
      </c>
      <c r="D4" s="8" t="s">
        <v>11</v>
      </c>
      <c r="E4" s="6">
        <f>11*5394*0.88</f>
        <v>52213.919999999998</v>
      </c>
      <c r="F4" s="6">
        <f t="shared" si="0"/>
        <v>8876.3664000000008</v>
      </c>
      <c r="G4" s="6">
        <f t="shared" si="1"/>
        <v>11487.062399999999</v>
      </c>
      <c r="H4"/>
      <c r="I4"/>
    </row>
    <row r="5" spans="1:9">
      <c r="A5" s="3" t="s">
        <v>3</v>
      </c>
      <c r="B5" s="8" t="s">
        <v>12</v>
      </c>
      <c r="C5" s="6">
        <f>7*623*0.88</f>
        <v>3837.68</v>
      </c>
      <c r="D5" s="8" t="s">
        <v>12</v>
      </c>
      <c r="E5" s="6">
        <f>7*623*0.88</f>
        <v>3837.68</v>
      </c>
      <c r="F5" s="6">
        <f t="shared" si="0"/>
        <v>652.40560000000005</v>
      </c>
      <c r="G5" s="6">
        <f t="shared" si="1"/>
        <v>844.28959999999995</v>
      </c>
      <c r="H5"/>
      <c r="I5"/>
    </row>
    <row r="6" spans="1:9">
      <c r="A6" s="3" t="s">
        <v>4</v>
      </c>
      <c r="B6" s="8" t="s">
        <v>17</v>
      </c>
      <c r="C6" s="6">
        <f>3135*3*0.9</f>
        <v>8464.5</v>
      </c>
      <c r="D6" s="8" t="s">
        <v>13</v>
      </c>
      <c r="E6" s="6">
        <f>3135*2*0.9</f>
        <v>5643</v>
      </c>
      <c r="F6" s="6">
        <f t="shared" si="0"/>
        <v>1438.9650000000001</v>
      </c>
      <c r="G6" s="6">
        <f t="shared" si="1"/>
        <v>1241.46</v>
      </c>
      <c r="H6"/>
      <c r="I6"/>
    </row>
    <row r="7" spans="1:9">
      <c r="A7" s="3" t="s">
        <v>5</v>
      </c>
      <c r="B7" s="8" t="s">
        <v>18</v>
      </c>
      <c r="C7" s="6">
        <v>6939</v>
      </c>
      <c r="D7" s="8"/>
      <c r="E7" s="6"/>
      <c r="F7" s="6">
        <f t="shared" si="0"/>
        <v>1179.6300000000001</v>
      </c>
      <c r="G7" s="6">
        <f t="shared" si="1"/>
        <v>0</v>
      </c>
      <c r="H7"/>
      <c r="I7"/>
    </row>
    <row r="8" spans="1:9">
      <c r="A8" s="3" t="s">
        <v>6</v>
      </c>
      <c r="B8" s="8" t="s">
        <v>14</v>
      </c>
      <c r="C8" s="6">
        <f>2*4400*0.9</f>
        <v>7920</v>
      </c>
      <c r="D8" s="8" t="s">
        <v>14</v>
      </c>
      <c r="E8" s="6">
        <f>2*4400*0.9</f>
        <v>7920</v>
      </c>
      <c r="F8" s="6">
        <f t="shared" si="0"/>
        <v>1346.4</v>
      </c>
      <c r="G8" s="6">
        <f t="shared" si="1"/>
        <v>1742.4</v>
      </c>
      <c r="H8"/>
      <c r="I8"/>
    </row>
    <row r="9" spans="1:9">
      <c r="A9" s="3" t="s">
        <v>7</v>
      </c>
      <c r="B9" s="8" t="s">
        <v>15</v>
      </c>
      <c r="C9" s="6">
        <f>2*3531*0.9</f>
        <v>6355.8</v>
      </c>
      <c r="D9" s="8" t="s">
        <v>15</v>
      </c>
      <c r="E9" s="6">
        <f>2*3531*0.9</f>
        <v>6355.8</v>
      </c>
      <c r="F9" s="6">
        <f t="shared" si="0"/>
        <v>1080.4860000000001</v>
      </c>
      <c r="G9" s="6">
        <f t="shared" si="1"/>
        <v>1398.2760000000001</v>
      </c>
      <c r="H9"/>
      <c r="I9"/>
    </row>
    <row r="10" spans="1:9">
      <c r="A10" s="3"/>
      <c r="B10" s="3"/>
      <c r="C10" s="3"/>
      <c r="D10" s="3"/>
      <c r="E10" s="3"/>
      <c r="F10" s="6"/>
      <c r="G10" s="6"/>
      <c r="H10"/>
      <c r="I10"/>
    </row>
    <row r="11" spans="1:9">
      <c r="A11" s="4" t="s">
        <v>16</v>
      </c>
      <c r="B11" s="3"/>
      <c r="C11" s="6">
        <f>SUM(C2:C9)</f>
        <v>195513.94</v>
      </c>
      <c r="D11" s="6"/>
      <c r="E11" s="6">
        <f>SUM(E2:E9)</f>
        <v>118914.08</v>
      </c>
      <c r="F11" s="6">
        <f>SUM(F2:F9)</f>
        <v>33237.3698</v>
      </c>
      <c r="G11" s="6">
        <f>SUM(G2:G9)</f>
        <v>26161.097600000001</v>
      </c>
      <c r="H11" s="2">
        <f>F11+G11</f>
        <v>59398.467400000001</v>
      </c>
      <c r="I11"/>
    </row>
    <row r="12" spans="1:9">
      <c r="C12" s="1">
        <f>C11+E11</f>
        <v>314428.02</v>
      </c>
      <c r="H12" s="11">
        <f>H11/C12</f>
        <v>0.18890958700182001</v>
      </c>
    </row>
    <row r="13" spans="1:9">
      <c r="A13" t="s">
        <v>22</v>
      </c>
      <c r="B13" s="1">
        <f>C11+E11</f>
        <v>314428.02</v>
      </c>
      <c r="E13">
        <f>C2/11</f>
        <v>3578.64</v>
      </c>
    </row>
    <row r="14" spans="1:9">
      <c r="A14" t="s">
        <v>19</v>
      </c>
      <c r="B14" s="1">
        <f>F11+G11</f>
        <v>59398.467400000001</v>
      </c>
      <c r="E14" t="e">
        <f>#REF!/304</f>
        <v>#REF!</v>
      </c>
    </row>
    <row r="16" spans="1:9">
      <c r="A16" t="s">
        <v>20</v>
      </c>
      <c r="B16" s="1">
        <v>88291</v>
      </c>
    </row>
    <row r="17" spans="1:2">
      <c r="A17" t="s">
        <v>21</v>
      </c>
      <c r="B17" s="1">
        <f>0.12*B16</f>
        <v>10594.92</v>
      </c>
    </row>
    <row r="19" spans="1:2">
      <c r="A19" t="s">
        <v>24</v>
      </c>
      <c r="B19" s="1">
        <v>10800</v>
      </c>
    </row>
    <row r="20" spans="1:2">
      <c r="A20" t="s">
        <v>21</v>
      </c>
      <c r="B20" s="1">
        <f>0.11*B19</f>
        <v>1188</v>
      </c>
    </row>
    <row r="22" spans="1:2">
      <c r="A22" t="s">
        <v>23</v>
      </c>
      <c r="B22" s="1">
        <f>B13+B16+B19</f>
        <v>413519.02</v>
      </c>
    </row>
    <row r="23" spans="1:2">
      <c r="B23" s="1">
        <f>B14+B17+B20</f>
        <v>71181.387400000007</v>
      </c>
    </row>
  </sheetData>
  <sheetCalcPr fullCalcOnLoad="1"/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GWU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downie</dc:creator>
  <cp:lastModifiedBy>Ronald Ransome</cp:lastModifiedBy>
  <cp:lastPrinted>2014-02-05T03:04:38Z</cp:lastPrinted>
  <dcterms:created xsi:type="dcterms:W3CDTF">2014-01-30T01:46:27Z</dcterms:created>
  <dcterms:modified xsi:type="dcterms:W3CDTF">2014-03-20T02:24:19Z</dcterms:modified>
</cp:coreProperties>
</file>