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120" yWindow="-80" windowWidth="21360" windowHeight="13520" tabRatio="500"/>
  </bookViews>
  <sheets>
    <sheet name="Sheet1" sheetId="1" r:id="rId1"/>
  </sheets>
  <definedNames>
    <definedName name="_xlnm.Print_Area" localSheetId="0">Sheet1!$A$1:$N$28</definedName>
  </definedName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44" i="1"/>
  <c r="J31"/>
  <c r="I35"/>
  <c r="I34"/>
  <c r="F45"/>
  <c r="F44"/>
  <c r="F43"/>
  <c r="F42"/>
  <c r="F41"/>
  <c r="F35"/>
  <c r="F33"/>
  <c r="F32"/>
  <c r="F31"/>
  <c r="N28"/>
  <c r="L28"/>
  <c r="K28"/>
  <c r="H28"/>
  <c r="G28"/>
  <c r="F28"/>
  <c r="N26"/>
  <c r="L26"/>
  <c r="K26"/>
  <c r="N25"/>
  <c r="L25"/>
  <c r="K25"/>
  <c r="N24"/>
  <c r="L24"/>
  <c r="K24"/>
  <c r="N23"/>
  <c r="L23"/>
  <c r="K23"/>
  <c r="N22"/>
  <c r="L22"/>
  <c r="K22"/>
  <c r="N21"/>
  <c r="L21"/>
  <c r="K21"/>
  <c r="N20"/>
  <c r="L20"/>
  <c r="K20"/>
  <c r="N19"/>
  <c r="L19"/>
  <c r="K19"/>
  <c r="N18"/>
  <c r="L18"/>
  <c r="K18"/>
  <c r="N17"/>
  <c r="L17"/>
  <c r="K17"/>
  <c r="N16"/>
  <c r="L16"/>
  <c r="K16"/>
  <c r="N15"/>
  <c r="L15"/>
  <c r="K15"/>
  <c r="N14"/>
  <c r="L14"/>
  <c r="K14"/>
  <c r="N13"/>
  <c r="L13"/>
  <c r="K13"/>
  <c r="N12"/>
  <c r="L12"/>
  <c r="K12"/>
  <c r="N11"/>
  <c r="L11"/>
  <c r="K11"/>
  <c r="N10"/>
  <c r="L10"/>
  <c r="K10"/>
  <c r="N9"/>
  <c r="L9"/>
  <c r="K9"/>
  <c r="N8"/>
  <c r="L8"/>
  <c r="K8"/>
  <c r="N7"/>
  <c r="L7"/>
  <c r="K7"/>
  <c r="N6"/>
  <c r="L6"/>
  <c r="K6"/>
  <c r="N5"/>
  <c r="L5"/>
  <c r="K5"/>
  <c r="N4"/>
  <c r="N3"/>
</calcChain>
</file>

<file path=xl/sharedStrings.xml><?xml version="1.0" encoding="utf-8"?>
<sst xmlns="http://schemas.openxmlformats.org/spreadsheetml/2006/main" count="176" uniqueCount="110">
  <si>
    <t xml:space="preserve">Order Material/Supplies for Scattering Chamber,  Cell, Target Ladder, Holders and Railings </t>
  </si>
  <si>
    <t>5.1.6</t>
  </si>
  <si>
    <t>5.1.7</t>
  </si>
  <si>
    <t xml:space="preserve">Build Test Stand Chameber </t>
  </si>
  <si>
    <t>5.1.8</t>
  </si>
  <si>
    <t xml:space="preserve">Pressure, Vacuum, Destructive Tests of Cell Prototypes </t>
  </si>
  <si>
    <t>Prototype Cells and Cell Holders Machining and Assembly</t>
  </si>
  <si>
    <t>5.1.9</t>
  </si>
  <si>
    <t>Evaluation - Design Modification</t>
  </si>
  <si>
    <t>Prototype of Modified Cells</t>
  </si>
  <si>
    <t>5.1.10</t>
  </si>
  <si>
    <t>5.1.11</t>
  </si>
  <si>
    <t>5.1.13</t>
  </si>
  <si>
    <t>Final Review of Design and Modifications</t>
  </si>
  <si>
    <t>5.1.14</t>
  </si>
  <si>
    <t>Construction of Scattering Chamber</t>
  </si>
  <si>
    <t>Construction of Cells</t>
  </si>
  <si>
    <t>5.2.4</t>
  </si>
  <si>
    <t>5.2.5</t>
  </si>
  <si>
    <t>Second Round of Tests - Cold Test of Cells</t>
  </si>
  <si>
    <t xml:space="preserve">Tests of Cells and Scattering Chamber </t>
  </si>
  <si>
    <t>Evaluation - Modifications</t>
  </si>
  <si>
    <t>Second Round of Tests of Scattering Chamber and Cells Including motion test and test of emergency conditions</t>
  </si>
  <si>
    <t>Evaluation and Readiness Review</t>
  </si>
  <si>
    <t>5.2.6</t>
  </si>
  <si>
    <t>5.2.7</t>
  </si>
  <si>
    <t>In Situ Assembly and Testing</t>
  </si>
  <si>
    <t>5.2.8</t>
  </si>
  <si>
    <t>5.2.9</t>
  </si>
  <si>
    <t>PSI Safety Engineering Review and Modifications to Make Compliant</t>
  </si>
  <si>
    <t>total M&amp;S</t>
    <phoneticPr fontId="1" type="noConversion"/>
  </si>
  <si>
    <t>total external labor</t>
    <phoneticPr fontId="1" type="noConversion"/>
  </si>
  <si>
    <t>F&amp;A on ext</t>
    <phoneticPr fontId="1" type="noConversion"/>
  </si>
  <si>
    <t>cost to project</t>
    <phoneticPr fontId="1" type="noConversion"/>
  </si>
  <si>
    <t xml:space="preserve">Order Instrumentation, Hardware, and Monitoring Devices </t>
    <phoneticPr fontId="1" type="noConversion"/>
  </si>
  <si>
    <t>Total Labor</t>
    <phoneticPr fontId="1" type="noConversion"/>
  </si>
  <si>
    <t>F&amp;A on Labor</t>
    <phoneticPr fontId="1" type="noConversion"/>
  </si>
  <si>
    <t>Contingency on labor</t>
    <phoneticPr fontId="1" type="noConversion"/>
  </si>
  <si>
    <t>Turn over to PSI</t>
  </si>
  <si>
    <t>Emplyee / Student</t>
  </si>
  <si>
    <t>M &amp; S &amp; E Cost</t>
  </si>
  <si>
    <t>Total</t>
  </si>
  <si>
    <t>Major Comp</t>
    <phoneticPr fontId="1" type="noConversion"/>
  </si>
  <si>
    <t>F&amp;A</t>
    <phoneticPr fontId="1" type="noConversion"/>
  </si>
  <si>
    <t>Cont</t>
    <phoneticPr fontId="1" type="noConversion"/>
  </si>
  <si>
    <t>other M&amp;S</t>
    <phoneticPr fontId="1" type="noConversion"/>
  </si>
  <si>
    <t>F&amp;A</t>
    <phoneticPr fontId="1" type="noConversion"/>
  </si>
  <si>
    <t>Cont</t>
    <phoneticPr fontId="1" type="noConversion"/>
  </si>
  <si>
    <t>Total</t>
    <phoneticPr fontId="1" type="noConversion"/>
  </si>
  <si>
    <t>Tota Cont</t>
    <phoneticPr fontId="1" type="noConversion"/>
  </si>
  <si>
    <t xml:space="preserve"> External Skilled Paid Labor</t>
  </si>
  <si>
    <t>Two months each for Tech, Postdoc, Students</t>
  </si>
  <si>
    <t>One month each for Tech, Postdoc, Students</t>
  </si>
  <si>
    <t>One month each Tech, Post Doc and Students</t>
  </si>
  <si>
    <t>Two months each Tech, Post Doc and Students</t>
  </si>
  <si>
    <t>40 hrs Carpentry Shop -- One month each Tech and Students</t>
  </si>
  <si>
    <t>One month each Tech and Students</t>
  </si>
  <si>
    <t>Construct Boxes for Shipping and Packing</t>
  </si>
  <si>
    <t>Shipping, Receiving and  Unpacking</t>
  </si>
  <si>
    <t>Does not include Travel, Fringe and imdirects</t>
  </si>
  <si>
    <t>design variation - unforseen needs</t>
  </si>
  <si>
    <t xml:space="preserve"> </t>
  </si>
  <si>
    <t>200 hrs $50/hrs =$10,000 Machinist ---two months each Tech and Students</t>
  </si>
  <si>
    <t>100 hrs $50/hrs =$5,000 Machinist ---two months each Tech and Students</t>
  </si>
  <si>
    <t>100 hrs $50/hrs =$5,000 Machinist ---one month each Tech, Post Doc and Students</t>
  </si>
  <si>
    <t>40 hrs $50/hrs =$2000 Machinist ---one month each Tech, Post Doc and Students</t>
  </si>
  <si>
    <t>200 hrs $50/hrs =$10,000 Machinist ---one month each Tech and Students</t>
  </si>
  <si>
    <t>Equipment -&gt; no IDC</t>
  </si>
  <si>
    <t>M&amp;S -&gt;</t>
  </si>
  <si>
    <t>IDC -&gt;</t>
  </si>
  <si>
    <t>BOE (labor is max estimated requirement for task)</t>
    <phoneticPr fontId="1" type="noConversion"/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</si>
  <si>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</si>
  <si>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</si>
  <si>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</si>
  <si>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WBS 5</t>
  </si>
  <si>
    <t>Cryogenic Hydrogen Target</t>
  </si>
  <si>
    <t>5.1.1</t>
  </si>
  <si>
    <t>5.1.2</t>
  </si>
  <si>
    <t>5.1.3</t>
  </si>
  <si>
    <t>5.1.4</t>
  </si>
  <si>
    <t>5.1.5</t>
  </si>
  <si>
    <t>5.2.1</t>
  </si>
  <si>
    <t>5.2.2</t>
  </si>
  <si>
    <t>5.2.3</t>
  </si>
  <si>
    <t xml:space="preserve">Bring Cryolab to Safe Operating State </t>
  </si>
  <si>
    <t>Cost to Sponsor</t>
  </si>
  <si>
    <t>Design Drawings</t>
  </si>
  <si>
    <t>Labor</t>
  </si>
  <si>
    <t>Internal University Proposal</t>
  </si>
  <si>
    <t>Average Cost to Other Projects</t>
  </si>
  <si>
    <t>Funding Source</t>
  </si>
  <si>
    <t>GWU</t>
  </si>
  <si>
    <t>Contingency</t>
  </si>
  <si>
    <t>Reason for Contingency</t>
  </si>
  <si>
    <t>total f&amp;A</t>
    <phoneticPr fontId="1" type="noConversion"/>
  </si>
  <si>
    <t>total cont.</t>
    <phoneticPr fontId="1" type="noConversion"/>
  </si>
  <si>
    <t>Internal Funding Not Approved</t>
  </si>
  <si>
    <t>PSI</t>
  </si>
  <si>
    <t>Need to use another designer</t>
  </si>
  <si>
    <t>M&amp;S</t>
  </si>
  <si>
    <t>Order Cryopump - Cold Head</t>
  </si>
  <si>
    <t>Equipment</t>
  </si>
  <si>
    <t>Adjusted Cost based on other recent projects</t>
  </si>
  <si>
    <t>NSF/DOE</t>
  </si>
  <si>
    <t>price fluctuations</t>
  </si>
  <si>
    <t>price fluctuations - design variation</t>
  </si>
  <si>
    <t>Internet Price Listings and adjusted cost to other recent projects - asking for quotes</t>
  </si>
  <si>
    <t>Both</t>
  </si>
  <si>
    <t>Order Components of Motion System</t>
  </si>
  <si>
    <t>Adjusted costs from other recent projects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</si>
</sst>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[$-409]d\-mmm\-yyyy;@"/>
    <numFmt numFmtId="169" formatCode="&quot;$&quot;#,##0"/>
  </numFmts>
  <fonts count="6">
    <font>
      <sz val="10"/>
      <name val="Verdana"/>
    </font>
    <font>
      <sz val="8"/>
      <name val="Verdana"/>
    </font>
    <font>
      <sz val="10"/>
      <name val="Verdana"/>
    </font>
    <font>
      <u/>
      <sz val="10"/>
      <color indexed="12"/>
      <name val="Verdana"/>
    </font>
    <font>
      <u/>
      <sz val="10"/>
      <color indexed="20"/>
      <name val="Verdana"/>
    </font>
    <font>
      <sz val="10"/>
      <color rgb="FF9C650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2" borderId="1" xfId="1" applyFont="1" applyAlignment="1">
      <alignment horizontal="center" vertical="center" wrapText="1"/>
    </xf>
    <xf numFmtId="169" fontId="0" fillId="2" borderId="1" xfId="1" applyNumberFormat="1" applyFont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169" fontId="5" fillId="2" borderId="1" xfId="1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 wrapText="1"/>
    </xf>
  </cellXfs>
  <cellStyles count="4">
    <cellStyle name="Followed Hyperlink" xfId="3" builtinId="9" hidden="1"/>
    <cellStyle name="Hyperlink" xfId="2" builtinId="8" hidden="1"/>
    <cellStyle name="Normal" xfId="0" builtinId="0"/>
    <cellStyle name="Note" xfId="1" builtinId="1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O45"/>
  <sheetViews>
    <sheetView tabSelected="1" topLeftCell="A14" zoomScale="75" zoomScaleNormal="143" zoomScalePageLayoutView="143" workbookViewId="0">
      <selection activeCell="G45" sqref="G45"/>
    </sheetView>
  </sheetViews>
  <sheetFormatPr baseColWidth="10" defaultRowHeight="13"/>
  <cols>
    <col min="1" max="1" width="5.85546875" style="1" bestFit="1" customWidth="1"/>
    <col min="2" max="2" width="29" style="6" bestFit="1" customWidth="1"/>
    <col min="3" max="3" width="15" style="1" customWidth="1"/>
    <col min="4" max="4" width="14.28515625" style="1" customWidth="1"/>
    <col min="5" max="5" width="10.85546875" style="1" customWidth="1"/>
    <col min="6" max="6" width="10.85546875" style="2" customWidth="1"/>
    <col min="7" max="7" width="10.42578125" style="2" bestFit="1" customWidth="1"/>
    <col min="8" max="8" width="10.42578125" style="2" customWidth="1"/>
    <col min="9" max="9" width="28.85546875" style="6" customWidth="1"/>
    <col min="10" max="10" width="12.28515625" style="1" bestFit="1" customWidth="1"/>
    <col min="11" max="11" width="12.5703125" style="2" bestFit="1" customWidth="1"/>
    <col min="12" max="12" width="10.42578125" style="2" bestFit="1" customWidth="1"/>
    <col min="13" max="13" width="26.7109375" style="3" bestFit="1" customWidth="1"/>
    <col min="14" max="14" width="11.85546875" style="1" bestFit="1" customWidth="1"/>
    <col min="15" max="16384" width="10.7109375" style="1"/>
  </cols>
  <sheetData>
    <row r="1" spans="1:14" ht="39">
      <c r="A1" s="1" t="s">
        <v>74</v>
      </c>
      <c r="B1" s="6" t="s">
        <v>75</v>
      </c>
      <c r="C1" s="1" t="s">
        <v>71</v>
      </c>
      <c r="D1" s="1" t="s">
        <v>72</v>
      </c>
      <c r="E1" s="1" t="s">
        <v>73</v>
      </c>
      <c r="F1" s="7" t="s">
        <v>40</v>
      </c>
      <c r="G1" s="7" t="s">
        <v>50</v>
      </c>
      <c r="H1" s="7" t="s">
        <v>39</v>
      </c>
      <c r="I1" s="6" t="s">
        <v>70</v>
      </c>
      <c r="J1" s="1" t="s">
        <v>90</v>
      </c>
      <c r="K1" s="2" t="s">
        <v>85</v>
      </c>
      <c r="L1" s="2" t="s">
        <v>92</v>
      </c>
      <c r="M1" s="3" t="s">
        <v>93</v>
      </c>
      <c r="N1" s="1" t="s">
        <v>41</v>
      </c>
    </row>
    <row r="2" spans="1:14">
      <c r="C2" s="4"/>
      <c r="D2" s="4"/>
    </row>
    <row r="3" spans="1:14">
      <c r="A3" s="1">
        <v>5.0999999999999996</v>
      </c>
      <c r="B3" s="6" t="s">
        <v>84</v>
      </c>
      <c r="C3" s="4">
        <v>40237</v>
      </c>
      <c r="D3" s="4">
        <v>40329</v>
      </c>
      <c r="E3" s="1" t="s">
        <v>107</v>
      </c>
      <c r="F3" s="2">
        <v>18000</v>
      </c>
      <c r="G3" s="2">
        <v>5000</v>
      </c>
      <c r="H3" s="2">
        <v>2000</v>
      </c>
      <c r="I3" s="6" t="s">
        <v>88</v>
      </c>
      <c r="J3" s="5" t="s">
        <v>91</v>
      </c>
      <c r="K3" s="2">
        <v>0</v>
      </c>
      <c r="L3" s="2">
        <v>25000</v>
      </c>
      <c r="M3" s="3" t="s">
        <v>96</v>
      </c>
      <c r="N3" s="2">
        <f>SUM(K3,L3)</f>
        <v>25000</v>
      </c>
    </row>
    <row r="4" spans="1:14">
      <c r="A4" s="1" t="s">
        <v>76</v>
      </c>
      <c r="B4" s="6" t="s">
        <v>86</v>
      </c>
      <c r="C4" s="4">
        <v>40237</v>
      </c>
      <c r="D4" s="4">
        <v>40359</v>
      </c>
      <c r="E4" s="1" t="s">
        <v>87</v>
      </c>
      <c r="F4" s="2">
        <v>0</v>
      </c>
      <c r="G4" s="2">
        <v>20000</v>
      </c>
      <c r="H4" s="2">
        <v>0</v>
      </c>
      <c r="I4" s="6" t="s">
        <v>89</v>
      </c>
      <c r="J4" s="1" t="s">
        <v>97</v>
      </c>
      <c r="K4" s="2">
        <v>0</v>
      </c>
      <c r="L4" s="2">
        <v>25000</v>
      </c>
      <c r="M4" s="3" t="s">
        <v>98</v>
      </c>
      <c r="N4" s="2">
        <f t="shared" ref="N4:N28" si="0">SUM(K4,L4)</f>
        <v>25000</v>
      </c>
    </row>
    <row r="5" spans="1:14" ht="26">
      <c r="A5" s="1" t="s">
        <v>77</v>
      </c>
      <c r="B5" s="6" t="s">
        <v>34</v>
      </c>
      <c r="C5" s="4">
        <v>40359</v>
      </c>
      <c r="D5" s="4">
        <v>40421</v>
      </c>
      <c r="E5" s="1" t="s">
        <v>107</v>
      </c>
      <c r="F5" s="2">
        <v>135000</v>
      </c>
      <c r="G5" s="2">
        <v>0</v>
      </c>
      <c r="I5" s="6" t="s">
        <v>102</v>
      </c>
      <c r="J5" s="1" t="s">
        <v>103</v>
      </c>
      <c r="K5" s="2">
        <f t="shared" ref="K5:K26" si="1">SUM(F5,G5,H5)</f>
        <v>135000</v>
      </c>
      <c r="L5" s="2">
        <f t="shared" ref="L5:L10" si="2">0.26*K5</f>
        <v>35100</v>
      </c>
      <c r="M5" s="3" t="s">
        <v>104</v>
      </c>
      <c r="N5" s="2">
        <f t="shared" si="0"/>
        <v>170100</v>
      </c>
    </row>
    <row r="6" spans="1:14" ht="39">
      <c r="A6" s="1" t="s">
        <v>78</v>
      </c>
      <c r="B6" s="6" t="s">
        <v>100</v>
      </c>
      <c r="C6" s="4">
        <v>40359</v>
      </c>
      <c r="D6" s="4">
        <v>40421</v>
      </c>
      <c r="E6" s="1" t="s">
        <v>101</v>
      </c>
      <c r="F6" s="2">
        <v>30000</v>
      </c>
      <c r="G6" s="2">
        <v>0</v>
      </c>
      <c r="I6" s="6" t="s">
        <v>106</v>
      </c>
      <c r="J6" s="1" t="s">
        <v>103</v>
      </c>
      <c r="K6" s="2">
        <f t="shared" si="1"/>
        <v>30000</v>
      </c>
      <c r="L6" s="2">
        <f t="shared" si="2"/>
        <v>7800</v>
      </c>
      <c r="M6" s="3" t="s">
        <v>105</v>
      </c>
      <c r="N6" s="2">
        <f t="shared" si="0"/>
        <v>37800</v>
      </c>
    </row>
    <row r="7" spans="1:14" ht="26">
      <c r="A7" s="1" t="s">
        <v>79</v>
      </c>
      <c r="B7" s="6" t="s">
        <v>108</v>
      </c>
      <c r="C7" s="4">
        <v>40359</v>
      </c>
      <c r="D7" s="4">
        <v>40421</v>
      </c>
      <c r="E7" s="1" t="s">
        <v>101</v>
      </c>
      <c r="F7" s="2">
        <v>35000</v>
      </c>
      <c r="G7" s="2">
        <v>0</v>
      </c>
      <c r="I7" s="6" t="s">
        <v>109</v>
      </c>
      <c r="J7" s="1" t="s">
        <v>103</v>
      </c>
      <c r="K7" s="2">
        <f t="shared" si="1"/>
        <v>35000</v>
      </c>
      <c r="L7" s="2">
        <f t="shared" si="2"/>
        <v>9100</v>
      </c>
      <c r="M7" s="3" t="s">
        <v>105</v>
      </c>
      <c r="N7" s="2">
        <f t="shared" si="0"/>
        <v>44100</v>
      </c>
    </row>
    <row r="8" spans="1:14" ht="39">
      <c r="A8" s="1" t="s">
        <v>80</v>
      </c>
      <c r="B8" s="6" t="s">
        <v>0</v>
      </c>
      <c r="C8" s="4">
        <v>40359</v>
      </c>
      <c r="D8" s="4">
        <v>40421</v>
      </c>
      <c r="E8" s="1" t="s">
        <v>99</v>
      </c>
      <c r="F8" s="2">
        <v>14000</v>
      </c>
      <c r="G8" s="2">
        <v>0</v>
      </c>
      <c r="I8" s="6" t="s">
        <v>109</v>
      </c>
      <c r="J8" s="1" t="s">
        <v>103</v>
      </c>
      <c r="K8" s="2">
        <f t="shared" si="1"/>
        <v>14000</v>
      </c>
      <c r="L8" s="2">
        <f t="shared" si="2"/>
        <v>3640</v>
      </c>
      <c r="M8" s="3" t="s">
        <v>105</v>
      </c>
      <c r="N8" s="2">
        <f t="shared" si="0"/>
        <v>17640</v>
      </c>
    </row>
    <row r="9" spans="1:14" ht="26">
      <c r="A9" s="1" t="s">
        <v>1</v>
      </c>
      <c r="B9" s="6" t="s">
        <v>6</v>
      </c>
      <c r="C9" s="4">
        <v>40421</v>
      </c>
      <c r="D9" s="4">
        <v>40482</v>
      </c>
      <c r="E9" s="1" t="s">
        <v>87</v>
      </c>
      <c r="F9" s="2">
        <v>0</v>
      </c>
      <c r="G9" s="2">
        <v>10000</v>
      </c>
      <c r="I9" s="6" t="s">
        <v>62</v>
      </c>
      <c r="J9" s="1" t="s">
        <v>103</v>
      </c>
      <c r="K9" s="2">
        <f t="shared" si="1"/>
        <v>10000</v>
      </c>
      <c r="L9" s="2">
        <f t="shared" si="2"/>
        <v>2600</v>
      </c>
      <c r="M9" s="3" t="s">
        <v>105</v>
      </c>
      <c r="N9" s="2">
        <f t="shared" si="0"/>
        <v>12600</v>
      </c>
    </row>
    <row r="10" spans="1:14" ht="26">
      <c r="A10" s="1" t="s">
        <v>2</v>
      </c>
      <c r="B10" s="6" t="s">
        <v>3</v>
      </c>
      <c r="C10" s="4">
        <v>40421</v>
      </c>
      <c r="D10" s="4">
        <v>40482</v>
      </c>
      <c r="E10" s="1" t="s">
        <v>87</v>
      </c>
      <c r="F10" s="2">
        <v>0</v>
      </c>
      <c r="G10" s="2">
        <v>5000</v>
      </c>
      <c r="I10" s="6" t="s">
        <v>63</v>
      </c>
      <c r="J10" s="1" t="s">
        <v>103</v>
      </c>
      <c r="K10" s="2">
        <f t="shared" si="1"/>
        <v>5000</v>
      </c>
      <c r="L10" s="2">
        <f t="shared" si="2"/>
        <v>1300</v>
      </c>
      <c r="M10" s="3" t="s">
        <v>105</v>
      </c>
      <c r="N10" s="2">
        <f t="shared" si="0"/>
        <v>6300</v>
      </c>
    </row>
    <row r="11" spans="1:14" ht="26">
      <c r="A11" s="1" t="s">
        <v>4</v>
      </c>
      <c r="B11" s="6" t="s">
        <v>5</v>
      </c>
      <c r="C11" s="4">
        <v>40482</v>
      </c>
      <c r="D11" s="4">
        <v>40543</v>
      </c>
      <c r="E11" s="1" t="s">
        <v>87</v>
      </c>
      <c r="F11" s="2">
        <v>0</v>
      </c>
      <c r="G11" s="2">
        <v>0</v>
      </c>
      <c r="I11" s="6" t="s">
        <v>51</v>
      </c>
      <c r="J11" s="1" t="s">
        <v>103</v>
      </c>
      <c r="K11" s="2">
        <f t="shared" si="1"/>
        <v>0</v>
      </c>
      <c r="L11" s="2">
        <f t="shared" ref="L11:L26" si="3">0.23*K11</f>
        <v>0</v>
      </c>
      <c r="M11" s="3" t="s">
        <v>61</v>
      </c>
      <c r="N11" s="2">
        <f t="shared" si="0"/>
        <v>0</v>
      </c>
    </row>
    <row r="12" spans="1:14" ht="26">
      <c r="A12" s="1" t="s">
        <v>7</v>
      </c>
      <c r="B12" s="6" t="s">
        <v>8</v>
      </c>
      <c r="C12" s="4">
        <v>40178</v>
      </c>
      <c r="D12" s="4">
        <v>40574</v>
      </c>
      <c r="E12" s="1" t="s">
        <v>87</v>
      </c>
      <c r="F12" s="2">
        <v>0</v>
      </c>
      <c r="G12" s="2">
        <v>0</v>
      </c>
      <c r="I12" s="6" t="s">
        <v>52</v>
      </c>
      <c r="J12" s="1" t="s">
        <v>103</v>
      </c>
      <c r="K12" s="2">
        <f t="shared" si="1"/>
        <v>0</v>
      </c>
      <c r="L12" s="2">
        <f t="shared" si="3"/>
        <v>0</v>
      </c>
      <c r="M12" s="3" t="s">
        <v>61</v>
      </c>
      <c r="N12" s="2">
        <f t="shared" si="0"/>
        <v>0</v>
      </c>
    </row>
    <row r="13" spans="1:14" ht="39">
      <c r="A13" s="1" t="s">
        <v>10</v>
      </c>
      <c r="B13" s="6" t="s">
        <v>9</v>
      </c>
      <c r="C13" s="4">
        <v>40574</v>
      </c>
      <c r="D13" s="4">
        <v>40602</v>
      </c>
      <c r="E13" s="1" t="s">
        <v>87</v>
      </c>
      <c r="F13" s="2">
        <v>0</v>
      </c>
      <c r="G13" s="2">
        <v>5000</v>
      </c>
      <c r="I13" s="6" t="s">
        <v>64</v>
      </c>
      <c r="J13" s="1" t="s">
        <v>103</v>
      </c>
      <c r="K13" s="2">
        <f t="shared" si="1"/>
        <v>5000</v>
      </c>
      <c r="L13" s="2">
        <f>0.26*K13</f>
        <v>1300</v>
      </c>
      <c r="M13" s="3" t="s">
        <v>61</v>
      </c>
      <c r="N13" s="2">
        <f t="shared" si="0"/>
        <v>6300</v>
      </c>
    </row>
    <row r="14" spans="1:14" ht="26">
      <c r="A14" s="1" t="s">
        <v>11</v>
      </c>
      <c r="B14" s="6" t="s">
        <v>19</v>
      </c>
      <c r="C14" s="4">
        <v>40602</v>
      </c>
      <c r="D14" s="4">
        <v>40633</v>
      </c>
      <c r="E14" s="1" t="s">
        <v>87</v>
      </c>
      <c r="F14" s="2">
        <v>0</v>
      </c>
      <c r="G14" s="2">
        <v>0</v>
      </c>
      <c r="I14" s="6" t="s">
        <v>53</v>
      </c>
      <c r="J14" s="1" t="s">
        <v>103</v>
      </c>
      <c r="K14" s="2">
        <f t="shared" si="1"/>
        <v>0</v>
      </c>
      <c r="L14" s="2">
        <f t="shared" si="3"/>
        <v>0</v>
      </c>
      <c r="M14" s="3" t="s">
        <v>61</v>
      </c>
      <c r="N14" s="2">
        <f t="shared" si="0"/>
        <v>0</v>
      </c>
    </row>
    <row r="15" spans="1:14" ht="39">
      <c r="A15" s="1" t="s">
        <v>12</v>
      </c>
      <c r="B15" s="6" t="s">
        <v>13</v>
      </c>
      <c r="C15" s="4">
        <v>40633</v>
      </c>
      <c r="D15" s="4">
        <v>40663</v>
      </c>
      <c r="E15" s="1" t="s">
        <v>87</v>
      </c>
      <c r="F15" s="2">
        <v>0</v>
      </c>
      <c r="G15" s="2">
        <v>2000</v>
      </c>
      <c r="I15" s="6" t="s">
        <v>65</v>
      </c>
      <c r="J15" s="1" t="s">
        <v>103</v>
      </c>
      <c r="K15" s="2">
        <f t="shared" si="1"/>
        <v>2000</v>
      </c>
      <c r="L15" s="2">
        <f t="shared" si="3"/>
        <v>460</v>
      </c>
      <c r="M15" s="3" t="s">
        <v>61</v>
      </c>
      <c r="N15" s="2">
        <f t="shared" si="0"/>
        <v>2460</v>
      </c>
    </row>
    <row r="16" spans="1:14" ht="26">
      <c r="A16" s="1" t="s">
        <v>14</v>
      </c>
      <c r="B16" s="6" t="s">
        <v>15</v>
      </c>
      <c r="C16" s="4">
        <v>40663</v>
      </c>
      <c r="D16" s="4">
        <v>40724</v>
      </c>
      <c r="E16" s="1" t="s">
        <v>87</v>
      </c>
      <c r="F16" s="2">
        <v>0</v>
      </c>
      <c r="G16" s="2">
        <v>10000</v>
      </c>
      <c r="I16" s="6" t="s">
        <v>66</v>
      </c>
      <c r="J16" s="1" t="s">
        <v>103</v>
      </c>
      <c r="K16" s="2">
        <f t="shared" si="1"/>
        <v>10000</v>
      </c>
      <c r="L16" s="2">
        <f>0.26*K16</f>
        <v>2600</v>
      </c>
      <c r="M16" s="3" t="s">
        <v>105</v>
      </c>
      <c r="N16" s="2">
        <f t="shared" si="0"/>
        <v>12600</v>
      </c>
    </row>
    <row r="17" spans="1:15" ht="26">
      <c r="A17" s="1" t="s">
        <v>81</v>
      </c>
      <c r="B17" s="6" t="s">
        <v>16</v>
      </c>
      <c r="C17" s="4">
        <v>40663</v>
      </c>
      <c r="D17" s="4">
        <v>40724</v>
      </c>
      <c r="E17" s="1" t="s">
        <v>87</v>
      </c>
      <c r="F17" s="2">
        <v>0</v>
      </c>
      <c r="G17" s="2">
        <v>10000</v>
      </c>
      <c r="I17" s="6" t="s">
        <v>66</v>
      </c>
      <c r="J17" s="1" t="s">
        <v>103</v>
      </c>
      <c r="K17" s="2">
        <f t="shared" si="1"/>
        <v>10000</v>
      </c>
      <c r="L17" s="2">
        <f>0.26*K17</f>
        <v>2600</v>
      </c>
      <c r="M17" s="3" t="s">
        <v>105</v>
      </c>
      <c r="N17" s="2">
        <f t="shared" si="0"/>
        <v>12600</v>
      </c>
    </row>
    <row r="18" spans="1:15" ht="26">
      <c r="A18" s="1" t="s">
        <v>82</v>
      </c>
      <c r="B18" s="6" t="s">
        <v>20</v>
      </c>
      <c r="C18" s="4">
        <v>40724</v>
      </c>
      <c r="D18" s="4">
        <v>40786</v>
      </c>
      <c r="E18" s="1" t="s">
        <v>87</v>
      </c>
      <c r="F18" s="2">
        <v>0</v>
      </c>
      <c r="G18" s="2">
        <v>0</v>
      </c>
      <c r="I18" s="6" t="s">
        <v>54</v>
      </c>
      <c r="J18" s="1" t="s">
        <v>103</v>
      </c>
      <c r="K18" s="2">
        <f t="shared" si="1"/>
        <v>0</v>
      </c>
      <c r="L18" s="2">
        <f t="shared" si="3"/>
        <v>0</v>
      </c>
      <c r="M18" s="3" t="s">
        <v>61</v>
      </c>
      <c r="N18" s="2">
        <f t="shared" si="0"/>
        <v>0</v>
      </c>
    </row>
    <row r="19" spans="1:15" ht="39">
      <c r="A19" s="1" t="s">
        <v>83</v>
      </c>
      <c r="B19" s="6" t="s">
        <v>21</v>
      </c>
      <c r="C19" s="4">
        <v>40786</v>
      </c>
      <c r="D19" s="4">
        <v>40816</v>
      </c>
      <c r="E19" s="1" t="s">
        <v>87</v>
      </c>
      <c r="F19" s="2">
        <v>0</v>
      </c>
      <c r="G19" s="2">
        <v>5000</v>
      </c>
      <c r="I19" s="6" t="s">
        <v>64</v>
      </c>
      <c r="J19" s="1" t="s">
        <v>103</v>
      </c>
      <c r="K19" s="2">
        <f t="shared" si="1"/>
        <v>5000</v>
      </c>
      <c r="L19" s="2">
        <f t="shared" si="3"/>
        <v>1150</v>
      </c>
      <c r="M19" s="3" t="s">
        <v>61</v>
      </c>
      <c r="N19" s="2">
        <f t="shared" si="0"/>
        <v>6150</v>
      </c>
    </row>
    <row r="20" spans="1:15" ht="39">
      <c r="A20" s="1" t="s">
        <v>17</v>
      </c>
      <c r="B20" s="6" t="s">
        <v>22</v>
      </c>
      <c r="C20" s="4">
        <v>40816</v>
      </c>
      <c r="D20" s="4">
        <v>40877</v>
      </c>
      <c r="E20" s="1" t="s">
        <v>87</v>
      </c>
      <c r="F20" s="2">
        <v>0</v>
      </c>
      <c r="G20" s="2">
        <v>0</v>
      </c>
      <c r="I20" s="6" t="s">
        <v>53</v>
      </c>
      <c r="J20" s="1" t="s">
        <v>103</v>
      </c>
      <c r="K20" s="2">
        <f t="shared" si="1"/>
        <v>0</v>
      </c>
      <c r="L20" s="2">
        <f t="shared" si="3"/>
        <v>0</v>
      </c>
      <c r="M20" s="3" t="s">
        <v>61</v>
      </c>
      <c r="N20" s="2">
        <f t="shared" si="0"/>
        <v>0</v>
      </c>
    </row>
    <row r="21" spans="1:15" ht="26">
      <c r="A21" s="1" t="s">
        <v>18</v>
      </c>
      <c r="B21" s="6" t="s">
        <v>23</v>
      </c>
      <c r="C21" s="4">
        <v>40877</v>
      </c>
      <c r="D21" s="4">
        <v>40908</v>
      </c>
      <c r="E21" s="1" t="s">
        <v>87</v>
      </c>
      <c r="F21" s="2">
        <v>0</v>
      </c>
      <c r="G21" s="2">
        <v>0</v>
      </c>
      <c r="I21" s="6" t="s">
        <v>53</v>
      </c>
      <c r="J21" s="1" t="s">
        <v>103</v>
      </c>
      <c r="K21" s="2">
        <f t="shared" si="1"/>
        <v>0</v>
      </c>
      <c r="L21" s="2">
        <f t="shared" si="3"/>
        <v>0</v>
      </c>
      <c r="N21" s="2">
        <f t="shared" si="0"/>
        <v>0</v>
      </c>
    </row>
    <row r="22" spans="1:15" ht="26">
      <c r="A22" s="1" t="s">
        <v>24</v>
      </c>
      <c r="B22" s="6" t="s">
        <v>57</v>
      </c>
      <c r="C22" s="4">
        <v>40908</v>
      </c>
      <c r="D22" s="4">
        <v>40939</v>
      </c>
      <c r="E22" s="1" t="s">
        <v>107</v>
      </c>
      <c r="F22" s="2">
        <v>1000</v>
      </c>
      <c r="G22" s="2">
        <v>2000</v>
      </c>
      <c r="I22" s="6" t="s">
        <v>55</v>
      </c>
      <c r="J22" s="1" t="s">
        <v>103</v>
      </c>
      <c r="K22" s="2">
        <f t="shared" si="1"/>
        <v>3000</v>
      </c>
      <c r="L22" s="2">
        <f>0.26*K22</f>
        <v>780</v>
      </c>
      <c r="M22" s="3" t="s">
        <v>105</v>
      </c>
      <c r="N22" s="2">
        <f t="shared" si="0"/>
        <v>3780</v>
      </c>
    </row>
    <row r="23" spans="1:15">
      <c r="A23" s="1" t="s">
        <v>25</v>
      </c>
      <c r="B23" s="6" t="s">
        <v>58</v>
      </c>
      <c r="C23" s="4">
        <v>40939</v>
      </c>
      <c r="D23" s="4">
        <v>40968</v>
      </c>
      <c r="E23" s="1" t="s">
        <v>107</v>
      </c>
      <c r="F23" s="2">
        <v>2000</v>
      </c>
      <c r="G23" s="2">
        <v>0</v>
      </c>
      <c r="I23" s="6" t="s">
        <v>56</v>
      </c>
      <c r="J23" s="1" t="s">
        <v>103</v>
      </c>
      <c r="K23" s="2">
        <f t="shared" si="1"/>
        <v>2000</v>
      </c>
      <c r="L23" s="2">
        <f>0.26*K23</f>
        <v>520</v>
      </c>
      <c r="M23" s="3" t="s">
        <v>104</v>
      </c>
      <c r="N23" s="2">
        <f t="shared" si="0"/>
        <v>2520</v>
      </c>
    </row>
    <row r="24" spans="1:15" ht="26">
      <c r="A24" s="1" t="s">
        <v>27</v>
      </c>
      <c r="B24" s="6" t="s">
        <v>26</v>
      </c>
      <c r="C24" s="4">
        <v>40968</v>
      </c>
      <c r="D24" s="4">
        <v>40999</v>
      </c>
      <c r="E24" s="1" t="s">
        <v>87</v>
      </c>
      <c r="F24" s="2">
        <v>0</v>
      </c>
      <c r="G24" s="2">
        <v>0</v>
      </c>
      <c r="I24" s="6" t="s">
        <v>53</v>
      </c>
      <c r="J24" s="1" t="s">
        <v>103</v>
      </c>
      <c r="K24" s="2">
        <f t="shared" si="1"/>
        <v>0</v>
      </c>
      <c r="L24" s="2">
        <f t="shared" si="3"/>
        <v>0</v>
      </c>
      <c r="M24" s="3" t="s">
        <v>60</v>
      </c>
      <c r="N24" s="2">
        <f t="shared" si="0"/>
        <v>0</v>
      </c>
    </row>
    <row r="25" spans="1:15" ht="26">
      <c r="A25" s="1" t="s">
        <v>28</v>
      </c>
      <c r="B25" s="6" t="s">
        <v>29</v>
      </c>
      <c r="C25" s="4">
        <v>40999</v>
      </c>
      <c r="D25" s="4">
        <v>41029</v>
      </c>
      <c r="E25" s="1" t="s">
        <v>87</v>
      </c>
      <c r="F25" s="2">
        <v>0</v>
      </c>
      <c r="G25" s="2">
        <v>0</v>
      </c>
      <c r="I25" s="6" t="s">
        <v>53</v>
      </c>
      <c r="J25" s="1" t="s">
        <v>103</v>
      </c>
      <c r="K25" s="2">
        <f t="shared" si="1"/>
        <v>0</v>
      </c>
      <c r="L25" s="2">
        <f t="shared" si="3"/>
        <v>0</v>
      </c>
      <c r="M25" s="3" t="s">
        <v>60</v>
      </c>
      <c r="N25" s="2">
        <f t="shared" si="0"/>
        <v>0</v>
      </c>
    </row>
    <row r="26" spans="1:15" ht="26">
      <c r="A26" s="1">
        <v>5.3</v>
      </c>
      <c r="B26" s="6" t="s">
        <v>38</v>
      </c>
      <c r="C26" s="4">
        <v>41029</v>
      </c>
      <c r="D26" s="4">
        <v>41060</v>
      </c>
      <c r="E26" s="1" t="s">
        <v>87</v>
      </c>
      <c r="F26" s="2">
        <v>0</v>
      </c>
      <c r="G26" s="2">
        <v>0</v>
      </c>
      <c r="I26" s="6" t="s">
        <v>53</v>
      </c>
      <c r="J26" s="1" t="s">
        <v>103</v>
      </c>
      <c r="K26" s="2">
        <f t="shared" si="1"/>
        <v>0</v>
      </c>
      <c r="L26" s="2">
        <f t="shared" si="3"/>
        <v>0</v>
      </c>
      <c r="N26" s="2">
        <f t="shared" si="0"/>
        <v>0</v>
      </c>
    </row>
    <row r="27" spans="1:15">
      <c r="C27" s="4"/>
      <c r="D27" s="4"/>
      <c r="N27" s="2"/>
    </row>
    <row r="28" spans="1:15" ht="26">
      <c r="C28" s="4"/>
      <c r="D28" s="4"/>
      <c r="E28" s="1" t="s">
        <v>33</v>
      </c>
      <c r="F28" s="2">
        <f>SUM(F5:F26)</f>
        <v>217000</v>
      </c>
      <c r="G28" s="2">
        <f>SUM(G5:G26)</f>
        <v>49000</v>
      </c>
      <c r="H28" s="2">
        <f>SUM(H3:H26)</f>
        <v>2000</v>
      </c>
      <c r="K28" s="2">
        <f>SUM(K3:K26)</f>
        <v>266000</v>
      </c>
      <c r="L28" s="2">
        <f>SUM(L3:L26)</f>
        <v>118950</v>
      </c>
      <c r="M28" s="8" t="s">
        <v>59</v>
      </c>
      <c r="N28" s="2">
        <f t="shared" si="0"/>
        <v>384950</v>
      </c>
    </row>
    <row r="29" spans="1:15">
      <c r="C29" s="4"/>
      <c r="D29" s="4"/>
      <c r="M29" s="8"/>
      <c r="N29" s="2"/>
    </row>
    <row r="30" spans="1:15" ht="26">
      <c r="C30" s="4"/>
      <c r="D30" s="4"/>
      <c r="E30" s="6" t="s">
        <v>67</v>
      </c>
      <c r="F30" s="2">
        <v>65000</v>
      </c>
      <c r="H30" s="7" t="s">
        <v>35</v>
      </c>
      <c r="I30" s="2">
        <v>386428</v>
      </c>
      <c r="N30" s="2"/>
    </row>
    <row r="31" spans="1:15" ht="26">
      <c r="C31" s="4"/>
      <c r="D31" s="4"/>
      <c r="E31" s="1" t="s">
        <v>68</v>
      </c>
      <c r="F31" s="2">
        <f xml:space="preserve"> SUM(F28,-F30)</f>
        <v>152000</v>
      </c>
      <c r="H31" s="7" t="s">
        <v>36</v>
      </c>
      <c r="I31" s="2">
        <v>192593</v>
      </c>
      <c r="J31" s="2">
        <f>I31+I30</f>
        <v>579021</v>
      </c>
      <c r="N31" s="2"/>
    </row>
    <row r="32" spans="1:15" ht="26">
      <c r="E32" s="1" t="s">
        <v>69</v>
      </c>
      <c r="F32" s="2">
        <f>PRODUCT(F31,0.52)</f>
        <v>79040</v>
      </c>
      <c r="H32" s="7" t="s">
        <v>37</v>
      </c>
      <c r="I32" s="14">
        <v>99968</v>
      </c>
      <c r="M32" s="8"/>
      <c r="N32" s="2"/>
      <c r="O32" s="6"/>
    </row>
    <row r="33" spans="5:15">
      <c r="E33" s="1" t="s">
        <v>30</v>
      </c>
      <c r="F33" s="2">
        <f>F31+F30</f>
        <v>217000</v>
      </c>
      <c r="M33" s="8"/>
      <c r="N33" s="2"/>
      <c r="O33" s="6"/>
    </row>
    <row r="34" spans="5:15">
      <c r="E34" s="1" t="s">
        <v>31</v>
      </c>
      <c r="F34" s="2">
        <v>74000</v>
      </c>
      <c r="H34" s="2" t="s">
        <v>94</v>
      </c>
      <c r="I34" s="7">
        <f>I31+F44</f>
        <v>271633</v>
      </c>
      <c r="N34" s="2"/>
    </row>
    <row r="35" spans="5:15">
      <c r="E35" s="1" t="s">
        <v>32</v>
      </c>
      <c r="F35" s="2">
        <f>0.52*F34</f>
        <v>38480</v>
      </c>
      <c r="H35" s="2" t="s">
        <v>95</v>
      </c>
      <c r="I35" s="14">
        <f>I32+F45</f>
        <v>176938.4</v>
      </c>
      <c r="N35" s="2"/>
    </row>
    <row r="36" spans="5:15">
      <c r="J36" s="12"/>
      <c r="K36" s="13"/>
    </row>
    <row r="37" spans="5:15">
      <c r="E37" s="1" t="s">
        <v>42</v>
      </c>
      <c r="F37" s="2">
        <v>200000</v>
      </c>
      <c r="J37" s="10"/>
      <c r="K37" s="11"/>
      <c r="L37" s="11"/>
      <c r="N37" s="11"/>
      <c r="O37" s="10"/>
    </row>
    <row r="38" spans="5:15">
      <c r="E38" s="1" t="s">
        <v>43</v>
      </c>
      <c r="F38" s="2">
        <v>70200</v>
      </c>
    </row>
    <row r="39" spans="5:15">
      <c r="E39" s="1" t="s">
        <v>44</v>
      </c>
      <c r="F39" s="2">
        <v>70252</v>
      </c>
      <c r="N39" s="9"/>
    </row>
    <row r="40" spans="5:15">
      <c r="E40" s="1" t="s">
        <v>45</v>
      </c>
      <c r="F40" s="2">
        <v>17000</v>
      </c>
      <c r="N40" s="9"/>
      <c r="O40" s="6"/>
    </row>
    <row r="41" spans="5:15">
      <c r="E41" s="1" t="s">
        <v>46</v>
      </c>
      <c r="F41" s="2">
        <f>0.52*F40</f>
        <v>8840</v>
      </c>
      <c r="O41" s="6"/>
    </row>
    <row r="42" spans="5:15">
      <c r="E42" s="1" t="s">
        <v>47</v>
      </c>
      <c r="F42" s="2">
        <f>0.26*(F40+F41)</f>
        <v>6718.4000000000005</v>
      </c>
    </row>
    <row r="43" spans="5:15">
      <c r="E43" s="1" t="s">
        <v>48</v>
      </c>
      <c r="F43" s="2">
        <f>F37+F40</f>
        <v>217000</v>
      </c>
    </row>
    <row r="44" spans="5:15">
      <c r="E44" s="1" t="s">
        <v>43</v>
      </c>
      <c r="F44" s="2">
        <f>F38+F41</f>
        <v>79040</v>
      </c>
      <c r="G44" s="2">
        <f>F44+I31</f>
        <v>271633</v>
      </c>
    </row>
    <row r="45" spans="5:15">
      <c r="E45" s="2" t="s">
        <v>49</v>
      </c>
      <c r="F45" s="2">
        <f>F39+F42</f>
        <v>76970.399999999994</v>
      </c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2014-03-17T18:33:56Z</cp:lastPrinted>
  <dcterms:created xsi:type="dcterms:W3CDTF">2014-01-10T16:41:48Z</dcterms:created>
  <dcterms:modified xsi:type="dcterms:W3CDTF">2014-03-22T19:37:57Z</dcterms:modified>
</cp:coreProperties>
</file>