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-20" yWindow="-20" windowWidth="21600" windowHeight="13760" tabRatio="500"/>
  </bookViews>
  <sheets>
    <sheet name="MUSE-cost-summary.txt" sheetId="1" r:id="rId1"/>
  </sheets>
  <definedNames>
    <definedName name="_xlnm.Print_Area" localSheetId="0">'MUSE-cost-summary.txt'!$A$1:$I$27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7" i="1"/>
  <c r="G26"/>
  <c r="D26"/>
  <c r="H20"/>
  <c r="G20"/>
  <c r="F20"/>
  <c r="E20"/>
  <c r="D20"/>
  <c r="C20"/>
  <c r="H19"/>
  <c r="G19"/>
  <c r="F19"/>
  <c r="E19"/>
  <c r="D19"/>
  <c r="H18"/>
  <c r="G18"/>
  <c r="F18"/>
  <c r="E18"/>
  <c r="H17"/>
  <c r="G17"/>
  <c r="F17"/>
  <c r="E17"/>
  <c r="H16"/>
  <c r="G16"/>
  <c r="F16"/>
  <c r="E16"/>
  <c r="H15"/>
  <c r="G15"/>
  <c r="E15"/>
  <c r="H14"/>
  <c r="G14"/>
  <c r="F14"/>
  <c r="E14"/>
  <c r="H13"/>
  <c r="G13"/>
  <c r="F13"/>
  <c r="E13"/>
  <c r="H12"/>
  <c r="G12"/>
  <c r="F12"/>
  <c r="E12"/>
  <c r="H11"/>
  <c r="G11"/>
  <c r="F11"/>
  <c r="E11"/>
  <c r="H10"/>
  <c r="G10"/>
  <c r="F10"/>
  <c r="E10"/>
  <c r="H9"/>
  <c r="G9"/>
  <c r="F9"/>
  <c r="E9"/>
  <c r="H8"/>
  <c r="G8"/>
  <c r="F8"/>
  <c r="E8"/>
  <c r="H7"/>
  <c r="G7"/>
  <c r="F7"/>
  <c r="E7"/>
  <c r="H6"/>
  <c r="G6"/>
  <c r="F6"/>
  <c r="E6"/>
  <c r="H5"/>
  <c r="G5"/>
  <c r="F5"/>
  <c r="E5"/>
  <c r="H4"/>
  <c r="G4"/>
  <c r="H3"/>
  <c r="G3"/>
</calcChain>
</file>

<file path=xl/sharedStrings.xml><?xml version="1.0" encoding="utf-8"?>
<sst xmlns="http://schemas.openxmlformats.org/spreadsheetml/2006/main" count="47" uniqueCount="47">
  <si>
    <t>Machine shop</t>
    <phoneticPr fontId="1" type="noConversion"/>
  </si>
  <si>
    <t>Labor</t>
    <phoneticPr fontId="1" type="noConversion"/>
  </si>
  <si>
    <t>Total</t>
    <phoneticPr fontId="1" type="noConversion"/>
  </si>
  <si>
    <t>Labor summary</t>
    <phoneticPr fontId="1" type="noConversion"/>
  </si>
  <si>
    <t>Tech</t>
    <phoneticPr fontId="1" type="noConversion"/>
  </si>
  <si>
    <t>1 FTE</t>
    <phoneticPr fontId="1" type="noConversion"/>
  </si>
  <si>
    <t>1/2 for 2 years</t>
    <phoneticPr fontId="1" type="noConversion"/>
  </si>
  <si>
    <t>Purchase remaing gas system</t>
    <phoneticPr fontId="1" type="noConversion"/>
  </si>
  <si>
    <t>Design/build chamber mounting</t>
    <phoneticPr fontId="1" type="noConversion"/>
  </si>
  <si>
    <t>WBS-Code</t>
  </si>
  <si>
    <t>Title</t>
  </si>
  <si>
    <t>Quotes, PANDA experience</t>
    <phoneticPr fontId="1" type="noConversion"/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</si>
  <si>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</si>
  <si>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</si>
  <si>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</si>
  <si>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</si>
  <si>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 w/o Contingency</t>
    <phoneticPr fontId="1" type="noConversion"/>
  </si>
  <si>
    <t>Total with Contingency</t>
    <phoneticPr fontId="1" type="noConversion"/>
  </si>
  <si>
    <t>BOE</t>
    <phoneticPr fontId="1" type="noConversion"/>
  </si>
  <si>
    <t>Notes</t>
    <phoneticPr fontId="1" type="noConversion"/>
  </si>
  <si>
    <t>Straw Chambers</t>
  </si>
  <si>
    <t>Order straw material</t>
  </si>
  <si>
    <t>Order gas system</t>
  </si>
  <si>
    <t>Set up clean room</t>
  </si>
  <si>
    <t>Manufacture Jigs</t>
  </si>
  <si>
    <t>manufacture straws ch 1</t>
  </si>
  <si>
    <t>manufacture gas dist.</t>
  </si>
  <si>
    <t>machine chamber mounting</t>
  </si>
  <si>
    <t>assemble &amp; test ch 1</t>
  </si>
  <si>
    <t>ship to PSI</t>
  </si>
  <si>
    <t>Commission ch 1 at PSI</t>
  </si>
  <si>
    <t>Ch 1 ready at PSI</t>
  </si>
  <si>
    <t>Build ch 2-4</t>
  </si>
  <si>
    <t>Ship ch 2-4 to psi</t>
  </si>
  <si>
    <t>Commision at PSI</t>
  </si>
  <si>
    <t>HU GS</t>
    <phoneticPr fontId="1" type="noConversion"/>
  </si>
  <si>
    <t>2 FTE</t>
    <phoneticPr fontId="1" type="noConversion"/>
  </si>
  <si>
    <t>1 student, 2 years</t>
    <phoneticPr fontId="1" type="noConversion"/>
  </si>
  <si>
    <t>Temple GS</t>
    <phoneticPr fontId="1" type="noConversion"/>
  </si>
  <si>
    <t>Stipend</t>
    <phoneticPr fontId="1" type="noConversion"/>
  </si>
  <si>
    <t>F&amp;A</t>
    <phoneticPr fontId="1" type="noConversion"/>
  </si>
  <si>
    <t xml:space="preserve"> </t>
    <phoneticPr fontId="1" type="noConversion"/>
  </si>
  <si>
    <t>F&amp;A</t>
    <phoneticPr fontId="1" type="noConversion"/>
  </si>
  <si>
    <t>Travel Temple GS for construction</t>
    <phoneticPr fontId="1" type="noConversion"/>
  </si>
  <si>
    <t>Fringe+ tuition</t>
    <phoneticPr fontId="1" type="noConversion"/>
  </si>
  <si>
    <t xml:space="preserve"> </t>
    <phoneticPr fontId="1" type="noConversion"/>
  </si>
  <si>
    <t>9 month year 1, 12 month year 2</t>
    <phoneticPr fontId="1" type="noConversion"/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</si>
</sst>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J30"/>
  <sheetViews>
    <sheetView tabSelected="1" workbookViewId="0">
      <selection activeCell="F19" sqref="F19"/>
    </sheetView>
  </sheetViews>
  <sheetFormatPr baseColWidth="10" defaultRowHeight="13"/>
  <cols>
    <col min="1" max="1" width="10.7109375" style="1"/>
    <col min="2" max="2" width="25" style="1" customWidth="1"/>
    <col min="3" max="3" width="14.28515625" style="2" customWidth="1"/>
    <col min="4" max="5" width="10.7109375" style="2"/>
    <col min="6" max="6" width="14.28515625" style="2" customWidth="1"/>
    <col min="7" max="8" width="10.7109375" style="2"/>
    <col min="9" max="9" width="19.5703125" style="1" customWidth="1"/>
    <col min="10" max="10" width="31.85546875" style="1" customWidth="1"/>
    <col min="11" max="16384" width="10.7109375" style="1"/>
  </cols>
  <sheetData>
    <row r="1" spans="1:10" ht="26">
      <c r="A1" s="1" t="s">
        <v>9</v>
      </c>
      <c r="B1" s="1" t="s">
        <v>10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  <c r="H1" s="2" t="s">
        <v>17</v>
      </c>
      <c r="I1" s="1" t="s">
        <v>18</v>
      </c>
      <c r="J1" s="1" t="s">
        <v>19</v>
      </c>
    </row>
    <row r="2" spans="1:10" ht="26">
      <c r="A2" s="1">
        <v>4</v>
      </c>
      <c r="B2" s="1" t="s">
        <v>20</v>
      </c>
      <c r="I2" s="1" t="s">
        <v>11</v>
      </c>
    </row>
    <row r="3" spans="1:10">
      <c r="A3" s="1">
        <v>4.0999999999999996</v>
      </c>
      <c r="B3" s="1" t="s">
        <v>21</v>
      </c>
      <c r="C3" s="2">
        <v>351417</v>
      </c>
      <c r="E3" s="2">
        <v>0</v>
      </c>
      <c r="F3" s="2">
        <v>146307</v>
      </c>
      <c r="G3" s="2">
        <f t="shared" ref="G3:G19" si="0">SUM(C3:E3)</f>
        <v>351417</v>
      </c>
      <c r="H3" s="2">
        <f>G3+F3</f>
        <v>497724</v>
      </c>
      <c r="J3" s="1" t="s">
        <v>45</v>
      </c>
    </row>
    <row r="4" spans="1:10">
      <c r="A4" s="1">
        <v>4.2</v>
      </c>
      <c r="B4" s="1" t="s">
        <v>22</v>
      </c>
      <c r="C4" s="2">
        <v>17550</v>
      </c>
      <c r="E4" s="2">
        <v>0</v>
      </c>
      <c r="F4" s="2">
        <v>4738</v>
      </c>
      <c r="G4" s="2">
        <f t="shared" si="0"/>
        <v>17550</v>
      </c>
      <c r="H4" s="2">
        <f t="shared" ref="H4:H19" si="1">G4+F4</f>
        <v>22288</v>
      </c>
    </row>
    <row r="5" spans="1:10">
      <c r="A5" s="1">
        <v>4.3</v>
      </c>
      <c r="B5" s="1" t="s">
        <v>23</v>
      </c>
      <c r="C5" s="2">
        <v>15000</v>
      </c>
      <c r="D5" s="2">
        <v>5000</v>
      </c>
      <c r="E5" s="2">
        <f>0.25*D5</f>
        <v>1250</v>
      </c>
      <c r="F5" s="2">
        <f t="shared" ref="F5:F18" si="2">0.12*G5</f>
        <v>2550</v>
      </c>
      <c r="G5" s="2">
        <f t="shared" si="0"/>
        <v>21250</v>
      </c>
      <c r="H5" s="2">
        <f t="shared" si="1"/>
        <v>23800</v>
      </c>
    </row>
    <row r="6" spans="1:10">
      <c r="A6" s="1">
        <v>4.4000000000000004</v>
      </c>
      <c r="B6" s="1" t="s">
        <v>24</v>
      </c>
      <c r="C6" s="2">
        <v>1000</v>
      </c>
      <c r="E6" s="2">
        <f t="shared" ref="E6:E18" si="3">0.25*D6</f>
        <v>0</v>
      </c>
      <c r="F6" s="2">
        <f t="shared" si="2"/>
        <v>120</v>
      </c>
      <c r="G6" s="2">
        <f t="shared" si="0"/>
        <v>1000</v>
      </c>
      <c r="H6" s="2">
        <f t="shared" si="1"/>
        <v>1120</v>
      </c>
    </row>
    <row r="7" spans="1:10">
      <c r="A7" s="1">
        <v>4.5</v>
      </c>
      <c r="B7" s="1" t="s">
        <v>8</v>
      </c>
      <c r="C7" s="2">
        <v>3000</v>
      </c>
      <c r="D7" s="2">
        <v>5000</v>
      </c>
      <c r="E7" s="2">
        <f t="shared" si="3"/>
        <v>1250</v>
      </c>
      <c r="F7" s="2">
        <f t="shared" si="2"/>
        <v>1110</v>
      </c>
      <c r="G7" s="2">
        <f t="shared" si="0"/>
        <v>9250</v>
      </c>
      <c r="H7" s="2">
        <f t="shared" si="1"/>
        <v>10360</v>
      </c>
    </row>
    <row r="8" spans="1:10">
      <c r="A8" s="1">
        <v>4.5999999999999996</v>
      </c>
      <c r="B8" s="1" t="s">
        <v>25</v>
      </c>
      <c r="E8" s="2">
        <f t="shared" si="3"/>
        <v>0</v>
      </c>
      <c r="F8" s="2">
        <f t="shared" si="2"/>
        <v>0</v>
      </c>
      <c r="G8" s="2">
        <f t="shared" si="0"/>
        <v>0</v>
      </c>
      <c r="H8" s="2">
        <f t="shared" si="1"/>
        <v>0</v>
      </c>
    </row>
    <row r="9" spans="1:10">
      <c r="A9" s="1">
        <v>4.7</v>
      </c>
      <c r="B9" s="1" t="s">
        <v>26</v>
      </c>
      <c r="E9" s="2">
        <f t="shared" si="3"/>
        <v>0</v>
      </c>
      <c r="F9" s="2">
        <f t="shared" si="2"/>
        <v>0</v>
      </c>
      <c r="G9" s="2">
        <f t="shared" si="0"/>
        <v>0</v>
      </c>
      <c r="H9" s="2">
        <f t="shared" si="1"/>
        <v>0</v>
      </c>
    </row>
    <row r="10" spans="1:10">
      <c r="A10" s="1">
        <v>4.8</v>
      </c>
      <c r="B10" s="1" t="s">
        <v>27</v>
      </c>
      <c r="D10" s="2">
        <v>5000</v>
      </c>
      <c r="E10" s="2">
        <f t="shared" si="3"/>
        <v>1250</v>
      </c>
      <c r="F10" s="2">
        <f t="shared" si="2"/>
        <v>750</v>
      </c>
      <c r="G10" s="2">
        <f t="shared" si="0"/>
        <v>6250</v>
      </c>
      <c r="H10" s="2">
        <f t="shared" si="1"/>
        <v>7000</v>
      </c>
      <c r="J10" s="1" t="s">
        <v>0</v>
      </c>
    </row>
    <row r="11" spans="1:10">
      <c r="A11" s="1">
        <v>4.9000000000000004</v>
      </c>
      <c r="B11" s="1" t="s">
        <v>28</v>
      </c>
      <c r="E11" s="2">
        <f t="shared" si="3"/>
        <v>0</v>
      </c>
      <c r="F11" s="2">
        <f t="shared" si="2"/>
        <v>0</v>
      </c>
      <c r="G11" s="2">
        <f t="shared" si="0"/>
        <v>0</v>
      </c>
      <c r="H11" s="2">
        <f t="shared" si="1"/>
        <v>0</v>
      </c>
    </row>
    <row r="12" spans="1:10">
      <c r="A12" s="1">
        <v>4.0999999999999996</v>
      </c>
      <c r="B12" s="1" t="s">
        <v>29</v>
      </c>
      <c r="D12" s="2">
        <v>2000</v>
      </c>
      <c r="E12" s="2">
        <f t="shared" si="3"/>
        <v>500</v>
      </c>
      <c r="F12" s="2">
        <f t="shared" si="2"/>
        <v>300</v>
      </c>
      <c r="G12" s="2">
        <f t="shared" si="0"/>
        <v>2500</v>
      </c>
      <c r="H12" s="2">
        <f t="shared" si="1"/>
        <v>2800</v>
      </c>
    </row>
    <row r="13" spans="1:10">
      <c r="A13" s="1">
        <v>4.1100000000000003</v>
      </c>
      <c r="B13" s="1" t="s">
        <v>30</v>
      </c>
      <c r="E13" s="2">
        <f t="shared" si="3"/>
        <v>0</v>
      </c>
      <c r="F13" s="2">
        <f t="shared" si="2"/>
        <v>0</v>
      </c>
      <c r="G13" s="2">
        <f t="shared" si="0"/>
        <v>0</v>
      </c>
      <c r="H13" s="2">
        <f t="shared" si="1"/>
        <v>0</v>
      </c>
    </row>
    <row r="14" spans="1:10">
      <c r="A14" s="1">
        <v>4.12</v>
      </c>
      <c r="B14" s="1" t="s">
        <v>31</v>
      </c>
      <c r="E14" s="2">
        <f t="shared" si="3"/>
        <v>0</v>
      </c>
      <c r="F14" s="2">
        <f t="shared" si="2"/>
        <v>0</v>
      </c>
      <c r="G14" s="2">
        <f t="shared" si="0"/>
        <v>0</v>
      </c>
      <c r="H14" s="2">
        <f t="shared" si="1"/>
        <v>0</v>
      </c>
    </row>
    <row r="15" spans="1:10">
      <c r="A15" s="1">
        <v>4.13</v>
      </c>
      <c r="B15" s="1" t="s">
        <v>7</v>
      </c>
      <c r="C15" s="2">
        <v>26325</v>
      </c>
      <c r="E15" s="2">
        <f t="shared" si="3"/>
        <v>0</v>
      </c>
      <c r="F15" s="2">
        <v>7107</v>
      </c>
      <c r="G15" s="2">
        <f t="shared" si="0"/>
        <v>26325</v>
      </c>
      <c r="H15" s="2">
        <f t="shared" si="1"/>
        <v>33432</v>
      </c>
    </row>
    <row r="16" spans="1:10">
      <c r="A16" s="1">
        <v>4.1399999999999997</v>
      </c>
      <c r="B16" s="1" t="s">
        <v>32</v>
      </c>
      <c r="E16" s="2">
        <f t="shared" si="3"/>
        <v>0</v>
      </c>
      <c r="F16" s="2">
        <f t="shared" si="2"/>
        <v>0</v>
      </c>
      <c r="G16" s="2">
        <f t="shared" si="0"/>
        <v>0</v>
      </c>
      <c r="H16" s="2">
        <f t="shared" si="1"/>
        <v>0</v>
      </c>
    </row>
    <row r="17" spans="1:9">
      <c r="A17" s="1">
        <v>4.1500000000000004</v>
      </c>
      <c r="B17" s="1" t="s">
        <v>33</v>
      </c>
      <c r="D17" s="2">
        <v>4000</v>
      </c>
      <c r="E17" s="2">
        <f t="shared" si="3"/>
        <v>1000</v>
      </c>
      <c r="F17" s="2">
        <f t="shared" si="2"/>
        <v>600</v>
      </c>
      <c r="G17" s="2">
        <f t="shared" si="0"/>
        <v>5000</v>
      </c>
      <c r="H17" s="2">
        <f t="shared" si="1"/>
        <v>5600</v>
      </c>
    </row>
    <row r="18" spans="1:9">
      <c r="A18" s="1">
        <v>4.16</v>
      </c>
      <c r="B18" s="1" t="s">
        <v>34</v>
      </c>
      <c r="E18" s="2">
        <f t="shared" si="3"/>
        <v>0</v>
      </c>
      <c r="F18" s="2">
        <f t="shared" si="2"/>
        <v>0</v>
      </c>
      <c r="G18" s="2">
        <f t="shared" si="0"/>
        <v>0</v>
      </c>
      <c r="H18" s="2">
        <f t="shared" si="1"/>
        <v>0</v>
      </c>
    </row>
    <row r="19" spans="1:9">
      <c r="B19" s="1" t="s">
        <v>1</v>
      </c>
      <c r="D19" s="2">
        <f>D23+C23+F23+F24+G23</f>
        <v>140436</v>
      </c>
      <c r="E19" s="2">
        <f>D26+F26+G26</f>
        <v>35032</v>
      </c>
      <c r="F19" s="2">
        <f>0.2*G19</f>
        <v>35093.599999999999</v>
      </c>
      <c r="G19" s="2">
        <f t="shared" si="0"/>
        <v>175468</v>
      </c>
      <c r="H19" s="2">
        <f t="shared" si="1"/>
        <v>210561.6</v>
      </c>
    </row>
    <row r="20" spans="1:9">
      <c r="B20" s="1" t="s">
        <v>2</v>
      </c>
      <c r="C20" s="2">
        <f>SUM(C3:C19)</f>
        <v>414292</v>
      </c>
      <c r="D20" s="2">
        <f t="shared" ref="D20:H20" si="4">SUM(D3:D19)</f>
        <v>161436</v>
      </c>
      <c r="E20" s="2">
        <f t="shared" si="4"/>
        <v>40282</v>
      </c>
      <c r="F20" s="2">
        <f t="shared" si="4"/>
        <v>198675.6</v>
      </c>
      <c r="G20" s="2">
        <f t="shared" si="4"/>
        <v>616010</v>
      </c>
      <c r="H20" s="2">
        <f t="shared" si="4"/>
        <v>814685.6</v>
      </c>
    </row>
    <row r="22" spans="1:9" ht="52">
      <c r="B22" s="1" t="s">
        <v>3</v>
      </c>
      <c r="C22" s="2" t="s">
        <v>4</v>
      </c>
      <c r="D22" s="2" t="s">
        <v>35</v>
      </c>
      <c r="F22" s="2" t="s">
        <v>38</v>
      </c>
      <c r="G22" s="2" t="s">
        <v>43</v>
      </c>
      <c r="I22" s="2"/>
    </row>
    <row r="23" spans="1:9">
      <c r="C23" s="2">
        <v>0</v>
      </c>
      <c r="D23" s="2">
        <v>60000</v>
      </c>
      <c r="E23" s="2" t="s">
        <v>39</v>
      </c>
      <c r="F23" s="2">
        <v>43026</v>
      </c>
      <c r="G23" s="2">
        <v>25200</v>
      </c>
      <c r="I23" s="2"/>
    </row>
    <row r="24" spans="1:9" ht="26">
      <c r="C24" s="2" t="s">
        <v>5</v>
      </c>
      <c r="D24" s="2" t="s">
        <v>36</v>
      </c>
      <c r="E24" s="2" t="s">
        <v>44</v>
      </c>
      <c r="F24" s="2">
        <v>12210</v>
      </c>
      <c r="I24" s="2"/>
    </row>
    <row r="25" spans="1:9" ht="26">
      <c r="C25" s="2" t="s">
        <v>6</v>
      </c>
      <c r="D25" s="2" t="s">
        <v>37</v>
      </c>
      <c r="E25" s="2" t="s">
        <v>41</v>
      </c>
      <c r="F25" s="2" t="s">
        <v>46</v>
      </c>
      <c r="I25" s="2"/>
    </row>
    <row r="26" spans="1:9">
      <c r="C26" s="2" t="s">
        <v>42</v>
      </c>
      <c r="D26" s="2">
        <f>0.25*D23</f>
        <v>15000</v>
      </c>
      <c r="E26" s="2" t="s">
        <v>40</v>
      </c>
      <c r="F26" s="2">
        <v>13480</v>
      </c>
      <c r="G26" s="2">
        <f>0.26*G23</f>
        <v>6552</v>
      </c>
      <c r="I26" s="2"/>
    </row>
    <row r="27" spans="1:9">
      <c r="G27" s="2">
        <f>G23+G26</f>
        <v>31752</v>
      </c>
      <c r="I27" s="2"/>
    </row>
    <row r="28" spans="1:9">
      <c r="I28" s="2"/>
    </row>
    <row r="29" spans="1:9">
      <c r="I29" s="2"/>
    </row>
    <row r="30" spans="1:9">
      <c r="I30" s="2"/>
    </row>
  </sheetData>
  <sheetCalcPr fullCalcOnLoad="1"/>
  <phoneticPr fontId="1" type="noConversion"/>
  <pageMargins left="0.75" right="0.75" top="1" bottom="1" header="0.5" footer="0.5"/>
  <ignoredErrors>
    <ignoredError sqref="D20:E20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2014-02-17T20:27:39Z</cp:lastPrinted>
  <dcterms:created xsi:type="dcterms:W3CDTF">2014-02-15T21:22:39Z</dcterms:created>
  <dcterms:modified xsi:type="dcterms:W3CDTF">2014-03-20T01:11:09Z</dcterms:modified>
</cp:coreProperties>
</file>