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760" tabRatio="500"/>
  </bookViews>
  <sheets>
    <sheet name="Sheet1" sheetId="1" r:id="rId1"/>
  </sheets>
  <definedNames>
    <definedName name="_xlnm.Print_Area" localSheetId="0">Sheet1!$A$1:$H$152</definedName>
  </definedName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26" i="1"/>
  <c r="H126"/>
  <c r="F126"/>
  <c r="H125"/>
  <c r="H124"/>
  <c r="G125"/>
  <c r="F125"/>
  <c r="H152"/>
  <c r="G152"/>
  <c r="F152"/>
  <c r="H151"/>
  <c r="G151"/>
  <c r="F151"/>
  <c r="H150"/>
  <c r="G150"/>
  <c r="F150"/>
  <c r="H149"/>
  <c r="H145"/>
  <c r="G145"/>
  <c r="F145"/>
  <c r="H144"/>
  <c r="G144"/>
  <c r="F144"/>
  <c r="H140"/>
  <c r="G140"/>
  <c r="F140"/>
  <c r="H139"/>
  <c r="G139"/>
  <c r="F139"/>
  <c r="H138"/>
  <c r="G138"/>
  <c r="F138"/>
  <c r="H137"/>
  <c r="G137"/>
  <c r="F137"/>
  <c r="H135"/>
  <c r="G135"/>
  <c r="F135"/>
  <c r="H134"/>
  <c r="G134"/>
  <c r="F134"/>
  <c r="H133"/>
  <c r="G133"/>
  <c r="F133"/>
  <c r="H132"/>
  <c r="G132"/>
  <c r="F132"/>
  <c r="H130"/>
  <c r="G130"/>
  <c r="F130"/>
  <c r="H129"/>
  <c r="G129"/>
  <c r="F129"/>
  <c r="H128"/>
  <c r="G128"/>
  <c r="F128"/>
  <c r="G124"/>
  <c r="F124"/>
  <c r="H120"/>
  <c r="G120"/>
  <c r="F120"/>
  <c r="H119"/>
  <c r="G119"/>
  <c r="F119"/>
  <c r="H118"/>
  <c r="G118"/>
  <c r="F118"/>
  <c r="H117"/>
  <c r="G117"/>
  <c r="F117"/>
  <c r="H116"/>
  <c r="G116"/>
  <c r="F116"/>
  <c r="H115"/>
  <c r="G115"/>
  <c r="F115"/>
  <c r="H113"/>
  <c r="G113"/>
  <c r="F113"/>
  <c r="H112"/>
  <c r="G112"/>
  <c r="F112"/>
  <c r="H111"/>
  <c r="G111"/>
  <c r="F111"/>
  <c r="H110"/>
  <c r="G110"/>
  <c r="F110"/>
  <c r="H109"/>
  <c r="G109"/>
  <c r="F109"/>
  <c r="H108"/>
  <c r="G108"/>
  <c r="F108"/>
  <c r="H107"/>
  <c r="G107"/>
  <c r="F107"/>
  <c r="H105"/>
  <c r="G105"/>
  <c r="F105"/>
  <c r="H104"/>
  <c r="G104"/>
  <c r="F104"/>
  <c r="H103"/>
  <c r="G103"/>
  <c r="F103"/>
  <c r="H102"/>
  <c r="G102"/>
  <c r="F102"/>
  <c r="H101"/>
  <c r="G101"/>
  <c r="F101"/>
  <c r="H100"/>
  <c r="G100"/>
  <c r="F100"/>
  <c r="H99"/>
  <c r="G99"/>
  <c r="F99"/>
  <c r="H97"/>
  <c r="G97"/>
  <c r="F97"/>
  <c r="H96"/>
  <c r="G96"/>
  <c r="F96"/>
  <c r="H95"/>
  <c r="G95"/>
  <c r="F95"/>
  <c r="H94"/>
  <c r="G94"/>
  <c r="F94"/>
  <c r="H93"/>
  <c r="G93"/>
  <c r="F93"/>
  <c r="H92"/>
  <c r="G92"/>
  <c r="F92"/>
  <c r="H89"/>
  <c r="G89"/>
  <c r="F89"/>
  <c r="H88"/>
  <c r="F88"/>
  <c r="H86"/>
  <c r="G86"/>
  <c r="F86"/>
  <c r="H85"/>
  <c r="F85"/>
  <c r="H81"/>
  <c r="G81"/>
  <c r="F81"/>
  <c r="H80"/>
  <c r="F80"/>
  <c r="H79"/>
  <c r="G79"/>
  <c r="F79"/>
  <c r="H78"/>
  <c r="F78"/>
  <c r="H77"/>
  <c r="G77"/>
  <c r="F77"/>
  <c r="H75"/>
  <c r="G75"/>
  <c r="F75"/>
  <c r="H74"/>
  <c r="F74"/>
  <c r="H73"/>
  <c r="G73"/>
  <c r="F73"/>
  <c r="H72"/>
  <c r="F72"/>
  <c r="H71"/>
  <c r="G71"/>
  <c r="F71"/>
  <c r="H69"/>
  <c r="G69"/>
  <c r="F69"/>
  <c r="H68"/>
  <c r="F68"/>
  <c r="H67"/>
  <c r="G67"/>
  <c r="F67"/>
  <c r="H66"/>
  <c r="F66"/>
  <c r="H65"/>
  <c r="G65"/>
  <c r="F65"/>
  <c r="H64"/>
  <c r="F64"/>
  <c r="H63"/>
  <c r="G63"/>
  <c r="F63"/>
  <c r="H61"/>
  <c r="G61"/>
  <c r="F61"/>
  <c r="H60"/>
  <c r="G60"/>
  <c r="F60"/>
  <c r="H59"/>
  <c r="G59"/>
  <c r="F59"/>
  <c r="H58"/>
  <c r="G58"/>
  <c r="F58"/>
  <c r="H54"/>
  <c r="G54"/>
  <c r="F54"/>
  <c r="H53"/>
  <c r="G53"/>
  <c r="F53"/>
  <c r="H52"/>
  <c r="G52"/>
  <c r="F52"/>
  <c r="H51"/>
  <c r="G51"/>
  <c r="F51"/>
  <c r="H49"/>
  <c r="G49"/>
  <c r="F49"/>
  <c r="H48"/>
  <c r="G48"/>
  <c r="F48"/>
  <c r="H47"/>
  <c r="G47"/>
  <c r="F47"/>
  <c r="H46"/>
  <c r="G46"/>
  <c r="F46"/>
  <c r="H45"/>
  <c r="G45"/>
  <c r="F45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36"/>
  <c r="G36"/>
  <c r="F36"/>
  <c r="H35"/>
  <c r="G35"/>
  <c r="F35"/>
  <c r="H34"/>
  <c r="G34"/>
  <c r="F34"/>
  <c r="H33"/>
  <c r="G33"/>
  <c r="F33"/>
  <c r="H32"/>
  <c r="G32"/>
  <c r="F32"/>
  <c r="H31"/>
  <c r="G31"/>
  <c r="F31"/>
  <c r="H26"/>
  <c r="G26"/>
  <c r="F26"/>
  <c r="H25"/>
  <c r="G25"/>
  <c r="F25"/>
  <c r="H24"/>
  <c r="G24"/>
  <c r="F24"/>
  <c r="H23"/>
  <c r="G23"/>
  <c r="F23"/>
  <c r="H21"/>
  <c r="G21"/>
  <c r="F21"/>
  <c r="H20"/>
  <c r="G20"/>
  <c r="F20"/>
  <c r="H19"/>
  <c r="G19"/>
  <c r="F19"/>
  <c r="H18"/>
  <c r="G18"/>
  <c r="F18"/>
  <c r="H16"/>
  <c r="G16"/>
  <c r="F16"/>
  <c r="H15"/>
  <c r="G15"/>
  <c r="F15"/>
  <c r="H14"/>
  <c r="G14"/>
  <c r="F14"/>
  <c r="H13"/>
  <c r="G13"/>
  <c r="F13"/>
  <c r="H11"/>
  <c r="G11"/>
  <c r="F11"/>
  <c r="H10"/>
  <c r="G10"/>
  <c r="F10"/>
  <c r="H9"/>
  <c r="G9"/>
  <c r="F9"/>
  <c r="H8"/>
  <c r="G8"/>
  <c r="F8"/>
</calcChain>
</file>

<file path=xl/sharedStrings.xml><?xml version="1.0" encoding="utf-8"?>
<sst xmlns="http://schemas.openxmlformats.org/spreadsheetml/2006/main" count="129" uniqueCount="87">
  <si>
    <t># of people staying for 1 week</t>
    <phoneticPr fontId="3" type="noConversion"/>
  </si>
  <si>
    <t># of people staying for 2 weeks</t>
    <phoneticPr fontId="3" type="noConversion"/>
  </si>
  <si>
    <t># of person-months for trips &gt; 1 month</t>
    <phoneticPr fontId="3" type="noConversion"/>
  </si>
  <si>
    <t>Hebrew Univ.</t>
    <phoneticPr fontId="3" type="noConversion"/>
  </si>
  <si>
    <t>GS straw setup</t>
    <phoneticPr fontId="3" type="noConversion"/>
  </si>
  <si>
    <t>Year 1 Total</t>
    <phoneticPr fontId="3" type="noConversion"/>
  </si>
  <si>
    <t>Year 2 Total</t>
    <phoneticPr fontId="3" type="noConversion"/>
  </si>
  <si>
    <t>Year 3 Total</t>
    <phoneticPr fontId="3" type="noConversion"/>
  </si>
  <si>
    <t>Year 4 Total</t>
    <phoneticPr fontId="3" type="noConversion"/>
  </si>
  <si>
    <t>Installation</t>
    <phoneticPr fontId="3" type="noConversion"/>
  </si>
  <si>
    <t>week</t>
    <phoneticPr fontId="3" type="noConversion"/>
  </si>
  <si>
    <t>2 week</t>
    <phoneticPr fontId="3" type="noConversion"/>
  </si>
  <si>
    <t>month</t>
    <phoneticPr fontId="3" type="noConversion"/>
  </si>
  <si>
    <t>PD housing</t>
    <phoneticPr fontId="3" type="noConversion"/>
  </si>
  <si>
    <t>Total</t>
    <phoneticPr fontId="3" type="noConversion"/>
  </si>
  <si>
    <t>F&amp;A</t>
    <phoneticPr fontId="3" type="noConversion"/>
  </si>
  <si>
    <t>South Carolina</t>
    <phoneticPr fontId="3" type="noConversion"/>
  </si>
  <si>
    <t>Installation</t>
    <phoneticPr fontId="3" type="noConversion"/>
  </si>
  <si>
    <t>Jan 15 Collab</t>
    <phoneticPr fontId="3" type="noConversion"/>
  </si>
  <si>
    <t>Jan 16 Collab</t>
    <phoneticPr fontId="3" type="noConversion"/>
  </si>
  <si>
    <t>Year 2 total</t>
    <phoneticPr fontId="3" type="noConversion"/>
  </si>
  <si>
    <t>Jan 17 Collab</t>
    <phoneticPr fontId="3" type="noConversion"/>
  </si>
  <si>
    <t>GS on site</t>
    <phoneticPr fontId="3" type="noConversion"/>
  </si>
  <si>
    <t>Shifts</t>
    <phoneticPr fontId="3" type="noConversion"/>
  </si>
  <si>
    <t>Year 3 total</t>
    <phoneticPr fontId="3" type="noConversion"/>
  </si>
  <si>
    <t>Jan 18 Collab</t>
    <phoneticPr fontId="3" type="noConversion"/>
  </si>
  <si>
    <t>Year 4 total</t>
    <phoneticPr fontId="3" type="noConversion"/>
  </si>
  <si>
    <t>Rutgers</t>
    <phoneticPr fontId="3" type="noConversion"/>
  </si>
  <si>
    <t>Tel Aviv</t>
    <phoneticPr fontId="3" type="noConversion"/>
  </si>
  <si>
    <t>Year 2 Total</t>
    <phoneticPr fontId="3" type="noConversion"/>
  </si>
  <si>
    <t>GS Sci Fi setup</t>
    <phoneticPr fontId="3" type="noConversion"/>
  </si>
  <si>
    <t>GS at HU</t>
    <phoneticPr fontId="3" type="noConversion"/>
  </si>
  <si>
    <t>Year 1 Total</t>
    <phoneticPr fontId="3" type="noConversion"/>
  </si>
  <si>
    <t>GWU - Briscoe</t>
    <phoneticPr fontId="3" type="noConversion"/>
  </si>
  <si>
    <t>June 14</t>
    <phoneticPr fontId="3" type="noConversion"/>
  </si>
  <si>
    <t>Dec 14</t>
    <phoneticPr fontId="3" type="noConversion"/>
  </si>
  <si>
    <t>Jan 15 Collab</t>
    <phoneticPr fontId="3" type="noConversion"/>
  </si>
  <si>
    <t xml:space="preserve"> </t>
    <phoneticPr fontId="3" type="noConversion"/>
  </si>
  <si>
    <t>Year 1 Total</t>
    <phoneticPr fontId="3" type="noConversion"/>
  </si>
  <si>
    <t>Nov 15</t>
    <phoneticPr fontId="3" type="noConversion"/>
  </si>
  <si>
    <t>Jan 16 Collab</t>
    <phoneticPr fontId="3" type="noConversion"/>
  </si>
  <si>
    <t>June 16</t>
    <phoneticPr fontId="3" type="noConversion"/>
  </si>
  <si>
    <t>Hampton</t>
    <phoneticPr fontId="3" type="noConversion"/>
  </si>
  <si>
    <t>Nov 15</t>
    <phoneticPr fontId="3" type="noConversion"/>
  </si>
  <si>
    <t>Aug 15 -PI, PD</t>
    <phoneticPr fontId="3" type="noConversion"/>
  </si>
  <si>
    <t>Aug 15 -Student</t>
    <phoneticPr fontId="3" type="noConversion"/>
  </si>
  <si>
    <t>Nov 15 -Student</t>
    <phoneticPr fontId="3" type="noConversion"/>
  </si>
  <si>
    <t>Jan 16 Collab-student</t>
    <phoneticPr fontId="3" type="noConversion"/>
  </si>
  <si>
    <t>Year 3 Total</t>
    <phoneticPr fontId="3" type="noConversion"/>
  </si>
  <si>
    <t>Shifts -PI, PD</t>
    <phoneticPr fontId="3" type="noConversion"/>
  </si>
  <si>
    <t>Shifts-student</t>
    <phoneticPr fontId="3" type="noConversion"/>
  </si>
  <si>
    <t>Jan 17 Collab-student</t>
    <phoneticPr fontId="3" type="noConversion"/>
  </si>
  <si>
    <t>Jan 18 Collab-student</t>
    <phoneticPr fontId="3" type="noConversion"/>
  </si>
  <si>
    <t>Year 4 Total</t>
    <phoneticPr fontId="3" type="noConversion"/>
  </si>
  <si>
    <t>Year 2 Total</t>
    <phoneticPr fontId="3" type="noConversion"/>
  </si>
  <si>
    <t>Shifts</t>
    <phoneticPr fontId="3" type="noConversion"/>
  </si>
  <si>
    <t xml:space="preserve">GS </t>
    <phoneticPr fontId="3" type="noConversion"/>
  </si>
  <si>
    <t>Year 3 Total</t>
    <phoneticPr fontId="3" type="noConversion"/>
  </si>
  <si>
    <t>Year 4 Total</t>
    <phoneticPr fontId="3" type="noConversion"/>
  </si>
  <si>
    <t>GWU - Downie</t>
    <phoneticPr fontId="3" type="noConversion"/>
  </si>
  <si>
    <t>spring test</t>
    <phoneticPr fontId="3" type="noConversion"/>
  </si>
  <si>
    <t>winter install</t>
    <phoneticPr fontId="3" type="noConversion"/>
  </si>
  <si>
    <t>summer work</t>
    <phoneticPr fontId="3" type="noConversion"/>
  </si>
  <si>
    <t>PD</t>
    <phoneticPr fontId="3" type="noConversion"/>
  </si>
  <si>
    <t>Shifts/checkout</t>
    <phoneticPr fontId="3" type="noConversion"/>
  </si>
  <si>
    <t>Temple</t>
    <phoneticPr fontId="3" type="noConversion"/>
  </si>
  <si>
    <t>GS</t>
    <phoneticPr fontId="3" type="noConversion"/>
  </si>
  <si>
    <t>Year 2 Total</t>
    <phoneticPr fontId="3" type="noConversion"/>
  </si>
  <si>
    <t>Inflation and contingency given in summary document</t>
    <phoneticPr fontId="3" type="noConversion"/>
  </si>
  <si>
    <t>summer test</t>
    <phoneticPr fontId="3" type="noConversion"/>
  </si>
  <si>
    <t>spring install</t>
    <phoneticPr fontId="3" type="noConversion"/>
  </si>
  <si>
    <t>PD housing</t>
    <phoneticPr fontId="3" type="noConversion"/>
  </si>
  <si>
    <t>Jun 14</t>
    <phoneticPr fontId="3" type="noConversion"/>
  </si>
  <si>
    <t>Dec 14</t>
    <phoneticPr fontId="3" type="noConversion"/>
  </si>
  <si>
    <t>Jan 15 Collab</t>
    <phoneticPr fontId="3" type="noConversion"/>
  </si>
  <si>
    <t>PD</t>
    <phoneticPr fontId="3" type="noConversion"/>
  </si>
  <si>
    <t>June/July 15</t>
    <phoneticPr fontId="3" type="noConversion"/>
  </si>
  <si>
    <t>Dec 15</t>
    <phoneticPr fontId="3" type="noConversion"/>
  </si>
  <si>
    <t>Jan 16 Collab</t>
    <phoneticPr fontId="3" type="noConversion"/>
  </si>
  <si>
    <t>May /June 16</t>
    <phoneticPr fontId="3" type="noConversion"/>
  </si>
  <si>
    <t>PD</t>
    <phoneticPr fontId="3" type="noConversion"/>
  </si>
  <si>
    <t>Shifts</t>
    <phoneticPr fontId="3" type="noConversion"/>
  </si>
  <si>
    <t>Jan 17 Collab</t>
    <phoneticPr fontId="3" type="noConversion"/>
  </si>
  <si>
    <t>May /June 17</t>
    <phoneticPr fontId="3" type="noConversion"/>
  </si>
  <si>
    <t>Expert housing</t>
    <phoneticPr fontId="3" type="noConversion"/>
  </si>
  <si>
    <t>Jan 18 Collab</t>
    <phoneticPr fontId="3" type="noConversion"/>
  </si>
  <si>
    <t>Travel summary by institution</t>
    <phoneticPr fontId="3" type="noConversion"/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</si>
</sst>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4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165" fontId="0" fillId="0" borderId="0" xfId="0" applyNumberFormat="1"/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2:L152"/>
  <sheetViews>
    <sheetView tabSelected="1" topLeftCell="A102" workbookViewId="0">
      <selection activeCell="F126" sqref="F126:H126"/>
    </sheetView>
  </sheetViews>
  <sheetFormatPr baseColWidth="10" defaultRowHeight="13"/>
  <cols>
    <col min="1" max="1" width="18.85546875" style="10" customWidth="1"/>
    <col min="5" max="5" width="10.7109375" style="15"/>
    <col min="9" max="9" width="45.140625" customWidth="1"/>
  </cols>
  <sheetData>
    <row r="2" spans="1:12" s="5" customFormat="1" ht="52">
      <c r="A2" s="1" t="s">
        <v>86</v>
      </c>
      <c r="B2" s="5" t="s">
        <v>0</v>
      </c>
      <c r="C2" s="5" t="s">
        <v>1</v>
      </c>
      <c r="D2" s="5" t="s">
        <v>2</v>
      </c>
      <c r="E2" s="12"/>
      <c r="I2" s="5" t="s">
        <v>68</v>
      </c>
    </row>
    <row r="3" spans="1:12">
      <c r="L3" t="s">
        <v>37</v>
      </c>
    </row>
    <row r="4" spans="1:12">
      <c r="A4" s="7"/>
      <c r="B4" s="9" t="s">
        <v>10</v>
      </c>
      <c r="C4" s="9" t="s">
        <v>11</v>
      </c>
      <c r="D4" s="9" t="s">
        <v>12</v>
      </c>
      <c r="E4" s="13" t="s">
        <v>13</v>
      </c>
      <c r="F4" s="9" t="s">
        <v>14</v>
      </c>
      <c r="G4" s="9" t="s">
        <v>15</v>
      </c>
      <c r="H4" s="9" t="s">
        <v>14</v>
      </c>
    </row>
    <row r="5" spans="1:12">
      <c r="F5" s="11"/>
      <c r="G5" s="11"/>
      <c r="H5" s="11"/>
    </row>
    <row r="6" spans="1:12">
      <c r="A6" s="16" t="s">
        <v>33</v>
      </c>
      <c r="F6" s="11"/>
      <c r="G6" s="11"/>
      <c r="H6" s="11"/>
    </row>
    <row r="7" spans="1:12">
      <c r="F7" s="11"/>
      <c r="G7" s="11"/>
      <c r="H7" s="11"/>
    </row>
    <row r="8" spans="1:12">
      <c r="A8" s="17" t="s">
        <v>34</v>
      </c>
      <c r="B8">
        <v>1</v>
      </c>
      <c r="C8">
        <v>2</v>
      </c>
      <c r="F8" s="11">
        <f>B8*2550+C8*3700</f>
        <v>9950</v>
      </c>
      <c r="G8" s="11">
        <f>0.52*F8</f>
        <v>5174</v>
      </c>
      <c r="H8" s="11">
        <f>SUM(F8:G8)</f>
        <v>15124</v>
      </c>
    </row>
    <row r="9" spans="1:12">
      <c r="A9" s="17" t="s">
        <v>35</v>
      </c>
      <c r="B9">
        <v>2</v>
      </c>
      <c r="C9">
        <v>1</v>
      </c>
      <c r="F9" s="11">
        <f>B9*2550+C9*3700</f>
        <v>8800</v>
      </c>
      <c r="G9" s="11">
        <f t="shared" ref="G9:G10" si="0">0.52*F9</f>
        <v>4576</v>
      </c>
      <c r="H9" s="11">
        <f t="shared" ref="H9:H10" si="1">SUM(F9:G9)</f>
        <v>13376</v>
      </c>
    </row>
    <row r="10" spans="1:12">
      <c r="A10" s="17" t="s">
        <v>36</v>
      </c>
      <c r="B10">
        <v>3</v>
      </c>
      <c r="F10" s="11">
        <f t="shared" ref="F10" si="2">B10*2550+C10*3700</f>
        <v>7650</v>
      </c>
      <c r="G10" s="11">
        <f t="shared" si="0"/>
        <v>3978</v>
      </c>
      <c r="H10" s="11">
        <f t="shared" si="1"/>
        <v>11628</v>
      </c>
    </row>
    <row r="11" spans="1:12">
      <c r="A11" s="17" t="s">
        <v>38</v>
      </c>
      <c r="F11" s="11">
        <f>SUM(F8:F10)</f>
        <v>26400</v>
      </c>
      <c r="G11" s="11">
        <f t="shared" ref="G11:H11" si="3">SUM(G8:G10)</f>
        <v>13728</v>
      </c>
      <c r="H11" s="11">
        <f t="shared" si="3"/>
        <v>40128</v>
      </c>
    </row>
    <row r="12" spans="1:12">
      <c r="A12" s="17"/>
      <c r="F12" s="11"/>
      <c r="G12" s="11"/>
      <c r="H12" s="11"/>
    </row>
    <row r="13" spans="1:12">
      <c r="A13" s="17" t="s">
        <v>39</v>
      </c>
      <c r="B13">
        <v>4</v>
      </c>
      <c r="C13">
        <v>0</v>
      </c>
      <c r="F13" s="11">
        <f>B13*2550+C13*3700</f>
        <v>10200</v>
      </c>
      <c r="G13" s="11">
        <f>0.52*F13</f>
        <v>5304</v>
      </c>
      <c r="H13" s="11">
        <f>SUM(F13:G13)</f>
        <v>15504</v>
      </c>
    </row>
    <row r="14" spans="1:12">
      <c r="A14" s="17" t="s">
        <v>40</v>
      </c>
      <c r="B14">
        <v>2</v>
      </c>
      <c r="C14">
        <v>0</v>
      </c>
      <c r="F14" s="11">
        <f>B14*2550+C14*3700</f>
        <v>5100</v>
      </c>
      <c r="G14" s="11">
        <f t="shared" ref="G14:G15" si="4">0.52*F14</f>
        <v>2652</v>
      </c>
      <c r="H14" s="11">
        <f t="shared" ref="H14:H15" si="5">SUM(F14:G14)</f>
        <v>7752</v>
      </c>
    </row>
    <row r="15" spans="1:12">
      <c r="A15" s="17" t="s">
        <v>41</v>
      </c>
      <c r="B15">
        <v>0</v>
      </c>
      <c r="D15">
        <v>2</v>
      </c>
      <c r="F15" s="11">
        <f>D15*5350</f>
        <v>10700</v>
      </c>
      <c r="G15" s="11">
        <f t="shared" si="4"/>
        <v>5564</v>
      </c>
      <c r="H15" s="11">
        <f t="shared" si="5"/>
        <v>16264</v>
      </c>
    </row>
    <row r="16" spans="1:12">
      <c r="A16" s="17" t="s">
        <v>54</v>
      </c>
      <c r="F16" s="11">
        <f>SUM(F13:F15)</f>
        <v>26000</v>
      </c>
      <c r="G16" s="11">
        <f t="shared" ref="G16" si="6">SUM(G13:G15)</f>
        <v>13520</v>
      </c>
      <c r="H16" s="11">
        <f t="shared" ref="H16" si="7">SUM(H13:H15)</f>
        <v>39520</v>
      </c>
    </row>
    <row r="17" spans="1:8">
      <c r="F17" s="11"/>
      <c r="G17" s="11"/>
      <c r="H17" s="11"/>
    </row>
    <row r="18" spans="1:8">
      <c r="A18" s="17" t="s">
        <v>55</v>
      </c>
      <c r="B18">
        <v>0</v>
      </c>
      <c r="C18">
        <v>8</v>
      </c>
      <c r="F18" s="11">
        <f>B18*2550+C18*3700</f>
        <v>29600</v>
      </c>
      <c r="G18" s="11">
        <f>0.52*F18</f>
        <v>15392</v>
      </c>
      <c r="H18" s="11">
        <f>SUM(F18:G18)</f>
        <v>44992</v>
      </c>
    </row>
    <row r="19" spans="1:8">
      <c r="A19" s="17" t="s">
        <v>21</v>
      </c>
      <c r="B19">
        <v>2</v>
      </c>
      <c r="C19">
        <v>0</v>
      </c>
      <c r="F19" s="11">
        <f>B19*2550+C19*3700</f>
        <v>5100</v>
      </c>
      <c r="G19" s="11">
        <f t="shared" ref="G19:G20" si="8">0.52*F19</f>
        <v>2652</v>
      </c>
      <c r="H19" s="11">
        <f t="shared" ref="H19:H20" si="9">SUM(F19:G19)</f>
        <v>7752</v>
      </c>
    </row>
    <row r="20" spans="1:8">
      <c r="A20" s="17" t="s">
        <v>56</v>
      </c>
      <c r="B20">
        <v>0</v>
      </c>
      <c r="D20">
        <v>4</v>
      </c>
      <c r="F20" s="11">
        <f>D20*5350</f>
        <v>21400</v>
      </c>
      <c r="G20" s="11">
        <f t="shared" si="8"/>
        <v>11128</v>
      </c>
      <c r="H20" s="11">
        <f t="shared" si="9"/>
        <v>32528</v>
      </c>
    </row>
    <row r="21" spans="1:8">
      <c r="A21" s="17" t="s">
        <v>57</v>
      </c>
      <c r="F21" s="11">
        <f>SUM(F18:F20)</f>
        <v>56100</v>
      </c>
      <c r="G21" s="11">
        <f t="shared" ref="G21" si="10">SUM(G18:G20)</f>
        <v>29172</v>
      </c>
      <c r="H21" s="11">
        <f t="shared" ref="H21" si="11">SUM(H18:H20)</f>
        <v>85272</v>
      </c>
    </row>
    <row r="22" spans="1:8">
      <c r="F22" s="11"/>
      <c r="G22" s="11"/>
      <c r="H22" s="11"/>
    </row>
    <row r="23" spans="1:8">
      <c r="A23" s="17" t="s">
        <v>55</v>
      </c>
      <c r="B23">
        <v>0</v>
      </c>
      <c r="C23">
        <v>8</v>
      </c>
      <c r="F23" s="11">
        <f>B23*2550+C23*3700</f>
        <v>29600</v>
      </c>
      <c r="G23" s="11">
        <f>0.52*F23</f>
        <v>15392</v>
      </c>
      <c r="H23" s="11">
        <f>SUM(F23:G23)</f>
        <v>44992</v>
      </c>
    </row>
    <row r="24" spans="1:8">
      <c r="A24" s="17" t="s">
        <v>25</v>
      </c>
      <c r="B24">
        <v>2</v>
      </c>
      <c r="C24">
        <v>0</v>
      </c>
      <c r="F24" s="11">
        <f>B24*2550+C24*3700</f>
        <v>5100</v>
      </c>
      <c r="G24" s="11">
        <f t="shared" ref="G24:G25" si="12">0.52*F24</f>
        <v>2652</v>
      </c>
      <c r="H24" s="11">
        <f t="shared" ref="H24:H25" si="13">SUM(F24:G24)</f>
        <v>7752</v>
      </c>
    </row>
    <row r="25" spans="1:8">
      <c r="A25" s="17" t="s">
        <v>56</v>
      </c>
      <c r="B25">
        <v>0</v>
      </c>
      <c r="D25">
        <v>4</v>
      </c>
      <c r="F25" s="11">
        <f>D25*5350</f>
        <v>21400</v>
      </c>
      <c r="G25" s="11">
        <f t="shared" si="12"/>
        <v>11128</v>
      </c>
      <c r="H25" s="11">
        <f t="shared" si="13"/>
        <v>32528</v>
      </c>
    </row>
    <row r="26" spans="1:8">
      <c r="A26" s="17" t="s">
        <v>58</v>
      </c>
      <c r="F26" s="11">
        <f>SUM(F23:F25)</f>
        <v>56100</v>
      </c>
      <c r="G26" s="11">
        <f t="shared" ref="G26" si="14">SUM(G23:G25)</f>
        <v>29172</v>
      </c>
      <c r="H26" s="11">
        <f t="shared" ref="H26" si="15">SUM(H23:H25)</f>
        <v>85272</v>
      </c>
    </row>
    <row r="27" spans="1:8">
      <c r="A27" s="17"/>
      <c r="F27" s="15"/>
      <c r="G27" s="15"/>
      <c r="H27" s="15"/>
    </row>
    <row r="28" spans="1:8">
      <c r="F28" s="15"/>
      <c r="G28" s="15"/>
      <c r="H28" s="15"/>
    </row>
    <row r="29" spans="1:8">
      <c r="A29" s="16" t="s">
        <v>59</v>
      </c>
      <c r="F29" s="11"/>
      <c r="G29" s="11"/>
      <c r="H29" s="11"/>
    </row>
    <row r="30" spans="1:8">
      <c r="F30" s="11"/>
      <c r="G30" s="11"/>
      <c r="H30" s="11"/>
    </row>
    <row r="31" spans="1:8">
      <c r="A31" s="17" t="s">
        <v>34</v>
      </c>
      <c r="B31">
        <v>0</v>
      </c>
      <c r="C31">
        <v>2</v>
      </c>
      <c r="F31" s="11">
        <f>B31*2550+C31*3700</f>
        <v>7400</v>
      </c>
      <c r="G31" s="11">
        <f>0.52*F31</f>
        <v>3848</v>
      </c>
      <c r="H31" s="11">
        <f>SUM(F31:G31)</f>
        <v>11248</v>
      </c>
    </row>
    <row r="32" spans="1:8">
      <c r="A32" s="17" t="s">
        <v>35</v>
      </c>
      <c r="B32">
        <v>0</v>
      </c>
      <c r="C32">
        <v>2</v>
      </c>
      <c r="D32">
        <v>1</v>
      </c>
      <c r="F32" s="11">
        <f>B32*2550+C32*3700+D32*5350</f>
        <v>12750</v>
      </c>
      <c r="G32" s="11">
        <f t="shared" ref="G32:G35" si="16">0.52*F32</f>
        <v>6630</v>
      </c>
      <c r="H32" s="11">
        <f t="shared" ref="H32:H33" si="17">SUM(F32:G32)</f>
        <v>19380</v>
      </c>
    </row>
    <row r="33" spans="1:8">
      <c r="A33" s="17" t="s">
        <v>36</v>
      </c>
      <c r="B33">
        <v>3</v>
      </c>
      <c r="F33" s="11">
        <f>B33*2550+C33*3700</f>
        <v>7650</v>
      </c>
      <c r="G33" s="11">
        <f t="shared" si="16"/>
        <v>3978</v>
      </c>
      <c r="H33" s="11">
        <f t="shared" si="17"/>
        <v>11628</v>
      </c>
    </row>
    <row r="34" spans="1:8">
      <c r="A34" s="17" t="s">
        <v>70</v>
      </c>
      <c r="C34">
        <v>4</v>
      </c>
      <c r="D34">
        <v>2</v>
      </c>
      <c r="F34" s="11">
        <f>B34*2550+C34*3700+D34*5350</f>
        <v>25500</v>
      </c>
      <c r="G34" s="11">
        <f t="shared" si="16"/>
        <v>13260</v>
      </c>
      <c r="H34" s="11">
        <f t="shared" ref="H34" si="18">SUM(F34:G34)</f>
        <v>38760</v>
      </c>
    </row>
    <row r="35" spans="1:8">
      <c r="A35" s="17" t="s">
        <v>69</v>
      </c>
      <c r="D35">
        <v>4</v>
      </c>
      <c r="F35" s="11">
        <f>B35*2550+C35*3700+D35*5350</f>
        <v>21400</v>
      </c>
      <c r="G35" s="11">
        <f t="shared" si="16"/>
        <v>11128</v>
      </c>
      <c r="H35" s="11">
        <f t="shared" ref="H35" si="19">SUM(F35:G35)</f>
        <v>32528</v>
      </c>
    </row>
    <row r="36" spans="1:8">
      <c r="A36" s="17" t="s">
        <v>38</v>
      </c>
      <c r="F36" s="11">
        <f>SUM(F31:F35)</f>
        <v>74700</v>
      </c>
      <c r="G36" s="11">
        <f t="shared" ref="G36:H36" si="20">SUM(G31:G35)</f>
        <v>38844</v>
      </c>
      <c r="H36" s="11">
        <f t="shared" si="20"/>
        <v>113544</v>
      </c>
    </row>
    <row r="37" spans="1:8">
      <c r="A37" s="17"/>
      <c r="F37" s="11"/>
      <c r="G37" s="11"/>
      <c r="H37" s="11"/>
    </row>
    <row r="38" spans="1:8">
      <c r="A38" s="17" t="s">
        <v>39</v>
      </c>
      <c r="B38">
        <v>0</v>
      </c>
      <c r="C38">
        <v>4</v>
      </c>
      <c r="D38">
        <v>2</v>
      </c>
      <c r="F38" s="11">
        <f>B38*2550+C38*3700+D38*5350</f>
        <v>25500</v>
      </c>
      <c r="G38" s="11">
        <f t="shared" ref="G38:G42" si="21">0.52*F38</f>
        <v>13260</v>
      </c>
      <c r="H38" s="11">
        <f t="shared" ref="H38" si="22">SUM(F38:G38)</f>
        <v>38760</v>
      </c>
    </row>
    <row r="39" spans="1:8">
      <c r="A39" s="17" t="s">
        <v>40</v>
      </c>
      <c r="B39">
        <v>3</v>
      </c>
      <c r="C39">
        <v>0</v>
      </c>
      <c r="F39" s="11">
        <f t="shared" ref="F39" si="23">B39*2550+C39*3700+D39*5350</f>
        <v>7650</v>
      </c>
      <c r="G39" s="11">
        <f t="shared" si="21"/>
        <v>3978</v>
      </c>
      <c r="H39" s="11">
        <f t="shared" ref="H39:H40" si="24">SUM(F39:G39)</f>
        <v>11628</v>
      </c>
    </row>
    <row r="40" spans="1:8">
      <c r="A40" s="17" t="s">
        <v>61</v>
      </c>
      <c r="B40">
        <v>0</v>
      </c>
      <c r="C40">
        <v>4</v>
      </c>
      <c r="D40">
        <v>2</v>
      </c>
      <c r="F40" s="11">
        <f>B40*2550+C40*3700+D40*5350</f>
        <v>25500</v>
      </c>
      <c r="G40" s="11">
        <f t="shared" si="21"/>
        <v>13260</v>
      </c>
      <c r="H40" s="11">
        <f t="shared" si="24"/>
        <v>38760</v>
      </c>
    </row>
    <row r="41" spans="1:8">
      <c r="A41" s="17" t="s">
        <v>60</v>
      </c>
      <c r="C41">
        <v>3</v>
      </c>
      <c r="F41" s="11">
        <f t="shared" ref="F41:F42" si="25">B41*2550+C41*3700+D41*5350</f>
        <v>11100</v>
      </c>
      <c r="G41" s="11">
        <f t="shared" si="21"/>
        <v>5772</v>
      </c>
      <c r="H41" s="11">
        <f t="shared" ref="H41:H42" si="26">SUM(F41:G41)</f>
        <v>16872</v>
      </c>
    </row>
    <row r="42" spans="1:8">
      <c r="A42" s="17" t="s">
        <v>62</v>
      </c>
      <c r="C42">
        <v>6</v>
      </c>
      <c r="F42" s="11">
        <f t="shared" si="25"/>
        <v>22200</v>
      </c>
      <c r="G42" s="11">
        <f t="shared" si="21"/>
        <v>11544</v>
      </c>
      <c r="H42" s="11">
        <f t="shared" si="26"/>
        <v>33744</v>
      </c>
    </row>
    <row r="43" spans="1:8">
      <c r="A43" s="17" t="s">
        <v>54</v>
      </c>
      <c r="F43" s="11">
        <f>SUM(F38:F42)</f>
        <v>91950</v>
      </c>
      <c r="G43" s="11">
        <f t="shared" ref="G43:H43" si="27">SUM(G38:G42)</f>
        <v>47814</v>
      </c>
      <c r="H43" s="11">
        <f t="shared" si="27"/>
        <v>139764</v>
      </c>
    </row>
    <row r="44" spans="1:8">
      <c r="F44" s="11"/>
      <c r="G44" s="11"/>
      <c r="H44" s="11"/>
    </row>
    <row r="45" spans="1:8">
      <c r="A45" s="17" t="s">
        <v>55</v>
      </c>
      <c r="B45">
        <v>0</v>
      </c>
      <c r="C45">
        <v>8</v>
      </c>
      <c r="F45" s="11">
        <f>B45*2550+C45*3700</f>
        <v>29600</v>
      </c>
      <c r="G45" s="11">
        <f>0.52*F45</f>
        <v>15392</v>
      </c>
      <c r="H45" s="11">
        <f>SUM(F45:G45)</f>
        <v>44992</v>
      </c>
    </row>
    <row r="46" spans="1:8">
      <c r="A46" s="17" t="s">
        <v>25</v>
      </c>
      <c r="B46">
        <v>3</v>
      </c>
      <c r="C46">
        <v>0</v>
      </c>
      <c r="F46" s="11">
        <f>B46*2550+C46*3700</f>
        <v>7650</v>
      </c>
      <c r="G46" s="11">
        <f t="shared" ref="G46:G48" si="28">0.52*F46</f>
        <v>3978</v>
      </c>
      <c r="H46" s="11">
        <f t="shared" ref="H46:H48" si="29">SUM(F46:G46)</f>
        <v>11628</v>
      </c>
    </row>
    <row r="47" spans="1:8">
      <c r="A47" s="17" t="s">
        <v>64</v>
      </c>
      <c r="C47">
        <v>3</v>
      </c>
      <c r="F47" s="11">
        <f>B47*2550+C47*3700</f>
        <v>11100</v>
      </c>
      <c r="G47" s="11">
        <f t="shared" si="28"/>
        <v>5772</v>
      </c>
      <c r="H47" s="11">
        <f t="shared" ref="H47" si="30">SUM(F47:G47)</f>
        <v>16872</v>
      </c>
    </row>
    <row r="48" spans="1:8">
      <c r="A48" s="17" t="s">
        <v>63</v>
      </c>
      <c r="B48">
        <v>0</v>
      </c>
      <c r="D48">
        <v>3</v>
      </c>
      <c r="F48" s="11">
        <f>D48*5350</f>
        <v>16050</v>
      </c>
      <c r="G48" s="11">
        <f t="shared" si="28"/>
        <v>8346</v>
      </c>
      <c r="H48" s="11">
        <f t="shared" si="29"/>
        <v>24396</v>
      </c>
    </row>
    <row r="49" spans="1:8">
      <c r="A49" s="17" t="s">
        <v>57</v>
      </c>
      <c r="F49" s="11">
        <f>SUM(F45:F48)</f>
        <v>64400</v>
      </c>
      <c r="G49" s="11">
        <f t="shared" ref="G49:H49" si="31">SUM(G45:G48)</f>
        <v>33488</v>
      </c>
      <c r="H49" s="11">
        <f t="shared" si="31"/>
        <v>97888</v>
      </c>
    </row>
    <row r="50" spans="1:8">
      <c r="F50" s="11"/>
      <c r="G50" s="11"/>
      <c r="H50" s="11"/>
    </row>
    <row r="51" spans="1:8">
      <c r="A51" s="17" t="s">
        <v>55</v>
      </c>
      <c r="B51">
        <v>0</v>
      </c>
      <c r="C51">
        <v>8</v>
      </c>
      <c r="F51" s="11">
        <f>B51*2550+C51*3700</f>
        <v>29600</v>
      </c>
      <c r="G51" s="11">
        <f>0.52*F51</f>
        <v>15392</v>
      </c>
      <c r="H51" s="11">
        <f>SUM(F51:G51)</f>
        <v>44992</v>
      </c>
    </row>
    <row r="52" spans="1:8">
      <c r="A52" s="17" t="s">
        <v>25</v>
      </c>
      <c r="B52">
        <v>3</v>
      </c>
      <c r="C52">
        <v>0</v>
      </c>
      <c r="F52" s="11">
        <f>B52*2550+C52*3700</f>
        <v>7650</v>
      </c>
      <c r="G52" s="11">
        <f t="shared" ref="G52:G53" si="32">0.52*F52</f>
        <v>3978</v>
      </c>
      <c r="H52" s="11">
        <f t="shared" ref="H52:H53" si="33">SUM(F52:G52)</f>
        <v>11628</v>
      </c>
    </row>
    <row r="53" spans="1:8">
      <c r="A53" s="17" t="s">
        <v>63</v>
      </c>
      <c r="B53">
        <v>0</v>
      </c>
      <c r="D53">
        <v>3</v>
      </c>
      <c r="F53" s="11">
        <f>D53*5350</f>
        <v>16050</v>
      </c>
      <c r="G53" s="11">
        <f t="shared" si="32"/>
        <v>8346</v>
      </c>
      <c r="H53" s="11">
        <f t="shared" si="33"/>
        <v>24396</v>
      </c>
    </row>
    <row r="54" spans="1:8">
      <c r="A54" s="17" t="s">
        <v>58</v>
      </c>
      <c r="F54" s="11">
        <f>SUM(F51:F53)</f>
        <v>53300</v>
      </c>
      <c r="G54" s="11">
        <f t="shared" ref="G54" si="34">SUM(G51:G53)</f>
        <v>27716</v>
      </c>
      <c r="H54" s="11">
        <f t="shared" ref="H54" si="35">SUM(H51:H53)</f>
        <v>81016</v>
      </c>
    </row>
    <row r="55" spans="1:8">
      <c r="A55" s="17"/>
      <c r="F55" s="15"/>
      <c r="G55" s="15"/>
      <c r="H55" s="15"/>
    </row>
    <row r="56" spans="1:8">
      <c r="A56" s="16" t="s">
        <v>42</v>
      </c>
      <c r="F56" s="15"/>
      <c r="G56" s="15"/>
      <c r="H56" s="15"/>
    </row>
    <row r="57" spans="1:8">
      <c r="F57" s="15"/>
      <c r="G57" s="15"/>
      <c r="H57" s="15"/>
    </row>
    <row r="58" spans="1:8">
      <c r="A58" s="17" t="s">
        <v>34</v>
      </c>
      <c r="B58">
        <v>0</v>
      </c>
      <c r="C58">
        <v>2</v>
      </c>
      <c r="F58" s="15">
        <f>B58*2550+C58*3700</f>
        <v>7400</v>
      </c>
      <c r="G58" s="15">
        <f>0.48*F58</f>
        <v>3552</v>
      </c>
      <c r="H58" s="15">
        <f>SUM(F58:G58)</f>
        <v>10952</v>
      </c>
    </row>
    <row r="59" spans="1:8">
      <c r="A59" s="17" t="s">
        <v>73</v>
      </c>
      <c r="B59">
        <v>0</v>
      </c>
      <c r="C59">
        <v>2</v>
      </c>
      <c r="F59" s="15">
        <f>B59*2550+C59*3700</f>
        <v>7400</v>
      </c>
      <c r="G59" s="15">
        <f t="shared" ref="G59:G60" si="36">0.48*F59</f>
        <v>3552</v>
      </c>
      <c r="H59" s="15">
        <f t="shared" ref="H59:H60" si="37">SUM(F59:G59)</f>
        <v>10952</v>
      </c>
    </row>
    <row r="60" spans="1:8">
      <c r="A60" s="17" t="s">
        <v>74</v>
      </c>
      <c r="B60">
        <v>2</v>
      </c>
      <c r="F60" s="15">
        <f t="shared" ref="F60" si="38">B60*2550+C60*3700</f>
        <v>5100</v>
      </c>
      <c r="G60" s="15">
        <f t="shared" si="36"/>
        <v>2448</v>
      </c>
      <c r="H60" s="15">
        <f t="shared" si="37"/>
        <v>7548</v>
      </c>
    </row>
    <row r="61" spans="1:8">
      <c r="A61" s="17" t="s">
        <v>5</v>
      </c>
      <c r="F61" s="15">
        <f>SUM(F58:F60)</f>
        <v>19900</v>
      </c>
      <c r="G61" s="15">
        <f t="shared" ref="G61:H61" si="39">SUM(G58:G60)</f>
        <v>9552</v>
      </c>
      <c r="H61" s="15">
        <f t="shared" si="39"/>
        <v>29452</v>
      </c>
    </row>
    <row r="62" spans="1:8">
      <c r="A62" s="17"/>
      <c r="F62" s="15"/>
      <c r="G62" s="15"/>
      <c r="H62" s="15"/>
    </row>
    <row r="63" spans="1:8">
      <c r="A63" s="17" t="s">
        <v>44</v>
      </c>
      <c r="B63">
        <v>0</v>
      </c>
      <c r="C63">
        <v>0</v>
      </c>
      <c r="D63">
        <v>3</v>
      </c>
      <c r="F63" s="15">
        <f>B63*2550+C63*3700+D63*5350</f>
        <v>16050</v>
      </c>
      <c r="G63" s="15">
        <f>0.48*F63</f>
        <v>7704</v>
      </c>
      <c r="H63" s="15">
        <f>SUM(F63:G63)</f>
        <v>23754</v>
      </c>
    </row>
    <row r="64" spans="1:8">
      <c r="A64" s="17" t="s">
        <v>45</v>
      </c>
      <c r="D64">
        <v>2</v>
      </c>
      <c r="F64" s="15">
        <f>B64*2550+C64*3700+D64*5350</f>
        <v>10700</v>
      </c>
      <c r="G64" s="15">
        <v>0</v>
      </c>
      <c r="H64" s="15">
        <f>SUM(F64:G64)</f>
        <v>10700</v>
      </c>
    </row>
    <row r="65" spans="1:8">
      <c r="A65" s="17" t="s">
        <v>43</v>
      </c>
      <c r="B65">
        <v>0</v>
      </c>
      <c r="C65">
        <v>0</v>
      </c>
      <c r="D65">
        <v>3</v>
      </c>
      <c r="F65" s="15">
        <f>B65*2550+C65*3700+D65*5350</f>
        <v>16050</v>
      </c>
      <c r="G65" s="15">
        <f>0.48*F65</f>
        <v>7704</v>
      </c>
      <c r="H65" s="15">
        <f>SUM(F65:G65)</f>
        <v>23754</v>
      </c>
    </row>
    <row r="66" spans="1:8">
      <c r="A66" s="17" t="s">
        <v>46</v>
      </c>
      <c r="D66">
        <v>1</v>
      </c>
      <c r="F66" s="15">
        <f>B66*2550+C66*3700+D66*5350</f>
        <v>5350</v>
      </c>
      <c r="G66" s="15">
        <v>0</v>
      </c>
      <c r="H66" s="15">
        <f>SUM(F66:G66)</f>
        <v>5350</v>
      </c>
    </row>
    <row r="67" spans="1:8">
      <c r="A67" s="17" t="s">
        <v>78</v>
      </c>
      <c r="B67">
        <v>2</v>
      </c>
      <c r="C67">
        <v>0</v>
      </c>
      <c r="F67" s="15">
        <f>B67*2550+C67*3700</f>
        <v>5100</v>
      </c>
      <c r="G67" s="15">
        <f>0.48*F67</f>
        <v>2448</v>
      </c>
      <c r="H67" s="15">
        <f t="shared" ref="H67" si="40">SUM(F67:G67)</f>
        <v>7548</v>
      </c>
    </row>
    <row r="68" spans="1:8">
      <c r="A68" s="17" t="s">
        <v>47</v>
      </c>
      <c r="B68">
        <v>1</v>
      </c>
      <c r="C68">
        <v>0</v>
      </c>
      <c r="F68" s="15">
        <f>B68*2550+C68*3700</f>
        <v>2550</v>
      </c>
      <c r="G68" s="15">
        <v>0</v>
      </c>
      <c r="H68" s="15">
        <f t="shared" ref="H68" si="41">SUM(F68:G68)</f>
        <v>2550</v>
      </c>
    </row>
    <row r="69" spans="1:8">
      <c r="A69" s="17" t="s">
        <v>54</v>
      </c>
      <c r="F69" s="15">
        <f>SUM(F63:F68)</f>
        <v>55800</v>
      </c>
      <c r="G69" s="15">
        <f t="shared" ref="G69:H69" si="42">SUM(G63:G68)</f>
        <v>17856</v>
      </c>
      <c r="H69" s="15">
        <f t="shared" si="42"/>
        <v>73656</v>
      </c>
    </row>
    <row r="70" spans="1:8">
      <c r="F70" s="15"/>
      <c r="G70" s="15"/>
      <c r="H70" s="15"/>
    </row>
    <row r="71" spans="1:8">
      <c r="A71" s="17" t="s">
        <v>49</v>
      </c>
      <c r="B71">
        <v>0</v>
      </c>
      <c r="C71">
        <v>2</v>
      </c>
      <c r="D71">
        <v>4</v>
      </c>
      <c r="F71" s="15">
        <f>B71*2550+C71*3700+D71*5350</f>
        <v>28800</v>
      </c>
      <c r="G71" s="15">
        <f>0.48*F71</f>
        <v>13824</v>
      </c>
      <c r="H71" s="15">
        <f>SUM(F71:G71)</f>
        <v>42624</v>
      </c>
    </row>
    <row r="72" spans="1:8">
      <c r="A72" s="17" t="s">
        <v>50</v>
      </c>
      <c r="D72">
        <v>4</v>
      </c>
      <c r="F72" s="15">
        <f>B72*2550+C72*3700+D72*5350</f>
        <v>21400</v>
      </c>
      <c r="G72" s="15">
        <v>0</v>
      </c>
      <c r="H72" s="15">
        <f>SUM(F72:G72)</f>
        <v>21400</v>
      </c>
    </row>
    <row r="73" spans="1:8">
      <c r="A73" s="17" t="s">
        <v>82</v>
      </c>
      <c r="B73">
        <v>2</v>
      </c>
      <c r="C73">
        <v>0</v>
      </c>
      <c r="F73" s="15">
        <f>B73*2550+C73*3700</f>
        <v>5100</v>
      </c>
      <c r="G73" s="15">
        <f>0.48*F73</f>
        <v>2448</v>
      </c>
      <c r="H73" s="15">
        <f t="shared" ref="H73:H74" si="43">SUM(F73:G73)</f>
        <v>7548</v>
      </c>
    </row>
    <row r="74" spans="1:8">
      <c r="A74" s="17" t="s">
        <v>51</v>
      </c>
      <c r="B74">
        <v>1</v>
      </c>
      <c r="C74">
        <v>0</v>
      </c>
      <c r="F74" s="15">
        <f>B74*2550+C74*3700</f>
        <v>2550</v>
      </c>
      <c r="G74" s="15">
        <v>0</v>
      </c>
      <c r="H74" s="15">
        <f t="shared" si="43"/>
        <v>2550</v>
      </c>
    </row>
    <row r="75" spans="1:8">
      <c r="A75" s="17" t="s">
        <v>48</v>
      </c>
      <c r="F75" s="15">
        <f>SUM(F71:F74)</f>
        <v>57850</v>
      </c>
      <c r="G75" s="15">
        <f t="shared" ref="G75" si="44">SUM(G71:G74)</f>
        <v>16272</v>
      </c>
      <c r="H75" s="15">
        <f t="shared" ref="H75" si="45">SUM(H71:H74)</f>
        <v>74122</v>
      </c>
    </row>
    <row r="76" spans="1:8">
      <c r="A76" s="17"/>
      <c r="F76" s="15"/>
      <c r="G76" s="15"/>
      <c r="H76" s="15"/>
    </row>
    <row r="77" spans="1:8">
      <c r="A77" s="17" t="s">
        <v>49</v>
      </c>
      <c r="B77">
        <v>0</v>
      </c>
      <c r="C77">
        <v>2</v>
      </c>
      <c r="D77">
        <v>4</v>
      </c>
      <c r="F77" s="15">
        <f>B77*2550+C77*3700+D77*5350</f>
        <v>28800</v>
      </c>
      <c r="G77" s="15">
        <f>0.48*F77</f>
        <v>13824</v>
      </c>
      <c r="H77" s="15">
        <f>SUM(F77:G77)</f>
        <v>42624</v>
      </c>
    </row>
    <row r="78" spans="1:8">
      <c r="A78" s="17" t="s">
        <v>50</v>
      </c>
      <c r="D78">
        <v>4</v>
      </c>
      <c r="F78" s="15">
        <f>B78*2550+C78*3700+D78*5350</f>
        <v>21400</v>
      </c>
      <c r="G78" s="15">
        <v>0</v>
      </c>
      <c r="H78" s="15">
        <f>SUM(F78:G78)</f>
        <v>21400</v>
      </c>
    </row>
    <row r="79" spans="1:8">
      <c r="A79" s="17" t="s">
        <v>85</v>
      </c>
      <c r="B79">
        <v>2</v>
      </c>
      <c r="C79">
        <v>0</v>
      </c>
      <c r="F79" s="15">
        <f>B79*2550+C79*3700</f>
        <v>5100</v>
      </c>
      <c r="G79" s="15">
        <f>0.48*F79</f>
        <v>2448</v>
      </c>
      <c r="H79" s="15">
        <f t="shared" ref="H79:H80" si="46">SUM(F79:G79)</f>
        <v>7548</v>
      </c>
    </row>
    <row r="80" spans="1:8">
      <c r="A80" s="17" t="s">
        <v>52</v>
      </c>
      <c r="B80">
        <v>1</v>
      </c>
      <c r="C80">
        <v>0</v>
      </c>
      <c r="F80" s="15">
        <f>B80*2550+C80*3700</f>
        <v>2550</v>
      </c>
      <c r="G80" s="15">
        <v>0</v>
      </c>
      <c r="H80" s="15">
        <f t="shared" si="46"/>
        <v>2550</v>
      </c>
    </row>
    <row r="81" spans="1:8">
      <c r="A81" s="17" t="s">
        <v>53</v>
      </c>
      <c r="F81" s="15">
        <f>SUM(F77:F80)</f>
        <v>57850</v>
      </c>
      <c r="G81" s="15">
        <f t="shared" ref="G81" si="47">SUM(G77:G80)</f>
        <v>16272</v>
      </c>
      <c r="H81" s="15">
        <f t="shared" ref="H81" si="48">SUM(H77:H80)</f>
        <v>74122</v>
      </c>
    </row>
    <row r="82" spans="1:8">
      <c r="A82" s="17"/>
      <c r="F82" s="11"/>
      <c r="G82" s="11"/>
      <c r="H82" s="11"/>
    </row>
    <row r="83" spans="1:8">
      <c r="A83" s="6" t="s">
        <v>3</v>
      </c>
    </row>
    <row r="85" spans="1:8">
      <c r="A85" s="10" t="s">
        <v>4</v>
      </c>
      <c r="D85">
        <v>1</v>
      </c>
      <c r="F85" s="8">
        <f>D85*5800</f>
        <v>5800</v>
      </c>
      <c r="G85" s="8">
        <v>0</v>
      </c>
      <c r="H85" s="8">
        <f>F85+G85</f>
        <v>5800</v>
      </c>
    </row>
    <row r="86" spans="1:8">
      <c r="A86" s="4" t="s">
        <v>5</v>
      </c>
      <c r="F86" s="8">
        <f>F85</f>
        <v>5800</v>
      </c>
      <c r="G86" s="8">
        <f t="shared" ref="G86:H86" si="49">G85</f>
        <v>0</v>
      </c>
      <c r="H86" s="8">
        <f t="shared" si="49"/>
        <v>5800</v>
      </c>
    </row>
    <row r="87" spans="1:8">
      <c r="A87" s="4"/>
      <c r="F87" s="8"/>
      <c r="G87" s="8"/>
      <c r="H87" s="8"/>
    </row>
    <row r="88" spans="1:8">
      <c r="A88" s="10" t="s">
        <v>4</v>
      </c>
      <c r="D88">
        <v>1</v>
      </c>
      <c r="F88" s="8">
        <f>D88*5800</f>
        <v>5800</v>
      </c>
      <c r="G88" s="8">
        <v>0</v>
      </c>
      <c r="H88" s="8">
        <f>F88+G88</f>
        <v>5800</v>
      </c>
    </row>
    <row r="89" spans="1:8">
      <c r="A89" s="4" t="s">
        <v>6</v>
      </c>
      <c r="F89" s="8">
        <f>F88</f>
        <v>5800</v>
      </c>
      <c r="G89" s="8">
        <f>G88</f>
        <v>0</v>
      </c>
      <c r="H89" s="8">
        <f>H88</f>
        <v>5800</v>
      </c>
    </row>
    <row r="90" spans="1:8">
      <c r="A90" s="17"/>
      <c r="F90" s="11"/>
      <c r="G90" s="11"/>
      <c r="H90" s="11"/>
    </row>
    <row r="91" spans="1:8">
      <c r="A91" s="7" t="s">
        <v>27</v>
      </c>
      <c r="B91" s="3"/>
      <c r="C91" s="3"/>
      <c r="D91" s="3"/>
      <c r="E91" s="14"/>
      <c r="F91" s="2"/>
      <c r="G91" s="2"/>
      <c r="H91" s="2"/>
    </row>
    <row r="92" spans="1:8">
      <c r="A92" s="4" t="s">
        <v>72</v>
      </c>
      <c r="B92" s="3"/>
      <c r="C92" s="3">
        <v>2</v>
      </c>
      <c r="D92" s="3"/>
      <c r="E92" s="14"/>
      <c r="F92" s="2">
        <f>B92*2550+C92*3700+D92*5350+E92</f>
        <v>7400</v>
      </c>
      <c r="G92" s="2">
        <f t="shared" ref="G92:G96" si="50">0.28*(F92+E92)</f>
        <v>2072</v>
      </c>
      <c r="H92" s="2">
        <f t="shared" ref="H92:H96" si="51">F92+G92</f>
        <v>9472</v>
      </c>
    </row>
    <row r="93" spans="1:8">
      <c r="A93" s="4" t="s">
        <v>73</v>
      </c>
      <c r="B93" s="3"/>
      <c r="C93" s="3">
        <v>2</v>
      </c>
      <c r="D93" s="3"/>
      <c r="E93" s="14"/>
      <c r="F93" s="2">
        <f t="shared" ref="F93:F96" si="52">B93*2550+C93*3700+D93*5350+E93</f>
        <v>7400</v>
      </c>
      <c r="G93" s="2">
        <f t="shared" si="50"/>
        <v>2072</v>
      </c>
      <c r="H93" s="2">
        <f t="shared" si="51"/>
        <v>9472</v>
      </c>
    </row>
    <row r="94" spans="1:8">
      <c r="A94" s="4" t="s">
        <v>74</v>
      </c>
      <c r="B94" s="3">
        <v>2</v>
      </c>
      <c r="C94" s="3"/>
      <c r="D94" s="3"/>
      <c r="E94" s="14"/>
      <c r="F94" s="2">
        <f t="shared" si="52"/>
        <v>5100</v>
      </c>
      <c r="G94" s="2">
        <f t="shared" si="50"/>
        <v>1428.0000000000002</v>
      </c>
      <c r="H94" s="2">
        <f t="shared" si="51"/>
        <v>6528</v>
      </c>
    </row>
    <row r="95" spans="1:8">
      <c r="A95" s="4" t="s">
        <v>75</v>
      </c>
      <c r="B95" s="3">
        <v>2</v>
      </c>
      <c r="C95" s="3"/>
      <c r="D95" s="3"/>
      <c r="E95" s="14"/>
      <c r="F95" s="2">
        <f t="shared" si="52"/>
        <v>5100</v>
      </c>
      <c r="G95" s="2">
        <f t="shared" si="50"/>
        <v>1428.0000000000002</v>
      </c>
      <c r="H95" s="2">
        <f t="shared" si="51"/>
        <v>6528</v>
      </c>
    </row>
    <row r="96" spans="1:8">
      <c r="A96" s="4" t="s">
        <v>71</v>
      </c>
      <c r="B96" s="3"/>
      <c r="C96" s="3"/>
      <c r="D96" s="3"/>
      <c r="E96" s="14">
        <v>12000</v>
      </c>
      <c r="F96" s="2">
        <f t="shared" si="52"/>
        <v>12000</v>
      </c>
      <c r="G96" s="2">
        <f t="shared" si="50"/>
        <v>6720.0000000000009</v>
      </c>
      <c r="H96" s="2">
        <f t="shared" si="51"/>
        <v>18720</v>
      </c>
    </row>
    <row r="97" spans="1:8">
      <c r="A97" s="4" t="s">
        <v>5</v>
      </c>
      <c r="B97" s="3"/>
      <c r="C97" s="3"/>
      <c r="D97" s="3"/>
      <c r="E97" s="14"/>
      <c r="F97" s="2">
        <f>SUM(F92:F96)</f>
        <v>37000</v>
      </c>
      <c r="G97" s="2">
        <f t="shared" ref="G97:H97" si="53">SUM(G92:G96)</f>
        <v>13720</v>
      </c>
      <c r="H97" s="2">
        <f t="shared" si="53"/>
        <v>50720</v>
      </c>
    </row>
    <row r="98" spans="1:8">
      <c r="A98" s="4"/>
      <c r="B98" s="3"/>
      <c r="C98" s="3"/>
      <c r="D98" s="3"/>
      <c r="E98" s="14"/>
      <c r="F98" s="2"/>
      <c r="G98" s="2"/>
      <c r="H98" s="2"/>
    </row>
    <row r="99" spans="1:8">
      <c r="A99" s="4" t="s">
        <v>76</v>
      </c>
      <c r="B99" s="3"/>
      <c r="C99" s="3">
        <v>4</v>
      </c>
      <c r="D99" s="3"/>
      <c r="E99" s="14"/>
      <c r="F99" s="2">
        <f>B99*2550+C99*3700+D99*5350+E99</f>
        <v>14800</v>
      </c>
      <c r="G99" s="2">
        <f t="shared" ref="G99:G104" si="54">0.28*(F99+E99)</f>
        <v>4144</v>
      </c>
      <c r="H99" s="2">
        <f t="shared" ref="H99:H104" si="55">F99+G99</f>
        <v>18944</v>
      </c>
    </row>
    <row r="100" spans="1:8">
      <c r="A100" s="4" t="s">
        <v>77</v>
      </c>
      <c r="B100" s="3"/>
      <c r="C100" s="3">
        <v>4</v>
      </c>
      <c r="D100" s="3"/>
      <c r="E100" s="14"/>
      <c r="F100" s="2">
        <f t="shared" ref="F100:F104" si="56">B100*2550+C100*3700+D100*5350+E100</f>
        <v>14800</v>
      </c>
      <c r="G100" s="2">
        <f t="shared" si="54"/>
        <v>4144</v>
      </c>
      <c r="H100" s="2">
        <f t="shared" si="55"/>
        <v>18944</v>
      </c>
    </row>
    <row r="101" spans="1:8">
      <c r="A101" s="4" t="s">
        <v>78</v>
      </c>
      <c r="B101" s="3">
        <v>2</v>
      </c>
      <c r="C101" s="3"/>
      <c r="D101" s="3"/>
      <c r="E101" s="14"/>
      <c r="F101" s="2">
        <f t="shared" si="56"/>
        <v>5100</v>
      </c>
      <c r="G101" s="2">
        <f t="shared" si="54"/>
        <v>1428.0000000000002</v>
      </c>
      <c r="H101" s="2">
        <f t="shared" si="55"/>
        <v>6528</v>
      </c>
    </row>
    <row r="102" spans="1:8">
      <c r="A102" s="4" t="s">
        <v>79</v>
      </c>
      <c r="B102" s="3"/>
      <c r="C102" s="3">
        <v>4</v>
      </c>
      <c r="D102" s="3"/>
      <c r="E102" s="14"/>
      <c r="F102" s="2">
        <f t="shared" si="56"/>
        <v>14800</v>
      </c>
      <c r="G102" s="2">
        <f t="shared" si="54"/>
        <v>4144</v>
      </c>
      <c r="H102" s="2">
        <f t="shared" si="55"/>
        <v>18944</v>
      </c>
    </row>
    <row r="103" spans="1:8">
      <c r="A103" s="4" t="s">
        <v>80</v>
      </c>
      <c r="B103" s="3">
        <v>2</v>
      </c>
      <c r="C103" s="3"/>
      <c r="D103" s="3"/>
      <c r="E103" s="14"/>
      <c r="F103" s="2">
        <f t="shared" si="56"/>
        <v>5100</v>
      </c>
      <c r="G103" s="2">
        <f t="shared" si="54"/>
        <v>1428.0000000000002</v>
      </c>
      <c r="H103" s="2">
        <f t="shared" si="55"/>
        <v>6528</v>
      </c>
    </row>
    <row r="104" spans="1:8">
      <c r="A104" s="4" t="s">
        <v>71</v>
      </c>
      <c r="B104" s="3"/>
      <c r="C104" s="3"/>
      <c r="D104" s="3"/>
      <c r="E104" s="14">
        <v>12000</v>
      </c>
      <c r="F104" s="2">
        <f t="shared" si="56"/>
        <v>12000</v>
      </c>
      <c r="G104" s="2">
        <f t="shared" si="54"/>
        <v>6720.0000000000009</v>
      </c>
      <c r="H104" s="2">
        <f t="shared" si="55"/>
        <v>18720</v>
      </c>
    </row>
    <row r="105" spans="1:8">
      <c r="A105" s="4" t="s">
        <v>6</v>
      </c>
      <c r="B105" s="3"/>
      <c r="C105" s="3"/>
      <c r="D105" s="3"/>
      <c r="E105" s="14"/>
      <c r="F105" s="2">
        <f>SUM(F99:F104)</f>
        <v>66600</v>
      </c>
      <c r="G105" s="2">
        <f t="shared" ref="G105:H105" si="57">SUM(G99:G104)</f>
        <v>22008</v>
      </c>
      <c r="H105" s="2">
        <f t="shared" si="57"/>
        <v>88608</v>
      </c>
    </row>
    <row r="106" spans="1:8">
      <c r="A106" s="4"/>
      <c r="B106" s="3"/>
      <c r="C106" s="3"/>
      <c r="D106" s="3"/>
      <c r="E106" s="14"/>
      <c r="F106" s="2"/>
      <c r="G106" s="2"/>
      <c r="H106" s="2"/>
    </row>
    <row r="107" spans="1:8">
      <c r="A107" s="4" t="s">
        <v>81</v>
      </c>
      <c r="B107" s="3"/>
      <c r="C107" s="3">
        <v>8</v>
      </c>
      <c r="D107" s="3"/>
      <c r="E107" s="14"/>
      <c r="F107" s="2">
        <f>B107*2550+C107*3700+D107*5350+E107</f>
        <v>29600</v>
      </c>
      <c r="G107" s="2">
        <f t="shared" ref="G107:G112" si="58">0.28*(F107+E107)</f>
        <v>8288</v>
      </c>
      <c r="H107" s="2">
        <f t="shared" ref="H107:H112" si="59">F107+G107</f>
        <v>37888</v>
      </c>
    </row>
    <row r="108" spans="1:8">
      <c r="A108" s="4" t="s">
        <v>82</v>
      </c>
      <c r="B108" s="3">
        <v>2</v>
      </c>
      <c r="C108" s="3"/>
      <c r="D108" s="3"/>
      <c r="E108" s="14"/>
      <c r="F108" s="2">
        <f t="shared" ref="F108:F112" si="60">B108*2550+C108*3700+D108*5350+E108</f>
        <v>5100</v>
      </c>
      <c r="G108" s="2">
        <f t="shared" si="58"/>
        <v>1428.0000000000002</v>
      </c>
      <c r="H108" s="2">
        <f t="shared" si="59"/>
        <v>6528</v>
      </c>
    </row>
    <row r="109" spans="1:8">
      <c r="A109" s="4" t="s">
        <v>83</v>
      </c>
      <c r="B109" s="3"/>
      <c r="C109" s="3">
        <v>2</v>
      </c>
      <c r="D109" s="3"/>
      <c r="E109" s="14"/>
      <c r="F109" s="2">
        <f t="shared" si="60"/>
        <v>7400</v>
      </c>
      <c r="G109" s="2">
        <f t="shared" si="58"/>
        <v>2072</v>
      </c>
      <c r="H109" s="2">
        <f t="shared" si="59"/>
        <v>9472</v>
      </c>
    </row>
    <row r="110" spans="1:8">
      <c r="A110" s="4" t="s">
        <v>80</v>
      </c>
      <c r="B110" s="3">
        <v>2</v>
      </c>
      <c r="C110" s="3"/>
      <c r="D110" s="3"/>
      <c r="E110" s="14"/>
      <c r="F110" s="2">
        <f t="shared" si="60"/>
        <v>5100</v>
      </c>
      <c r="G110" s="2">
        <f t="shared" si="58"/>
        <v>1428.0000000000002</v>
      </c>
      <c r="H110" s="2">
        <f t="shared" si="59"/>
        <v>6528</v>
      </c>
    </row>
    <row r="111" spans="1:8">
      <c r="A111" s="4" t="s">
        <v>71</v>
      </c>
      <c r="B111" s="3"/>
      <c r="C111" s="3"/>
      <c r="D111" s="3"/>
      <c r="E111" s="14">
        <v>12000</v>
      </c>
      <c r="F111" s="2">
        <f t="shared" si="60"/>
        <v>12000</v>
      </c>
      <c r="G111" s="2">
        <f t="shared" si="58"/>
        <v>6720.0000000000009</v>
      </c>
      <c r="H111" s="2">
        <f t="shared" si="59"/>
        <v>18720</v>
      </c>
    </row>
    <row r="112" spans="1:8">
      <c r="A112" s="4" t="s">
        <v>84</v>
      </c>
      <c r="B112" s="3"/>
      <c r="C112" s="3"/>
      <c r="D112" s="3">
        <v>4</v>
      </c>
      <c r="E112" s="14"/>
      <c r="F112" s="2">
        <f t="shared" si="60"/>
        <v>21400</v>
      </c>
      <c r="G112" s="2">
        <f t="shared" si="58"/>
        <v>5992.0000000000009</v>
      </c>
      <c r="H112" s="2">
        <f t="shared" si="59"/>
        <v>27392</v>
      </c>
    </row>
    <row r="113" spans="1:8">
      <c r="A113" s="1" t="s">
        <v>7</v>
      </c>
      <c r="B113" s="3"/>
      <c r="C113" s="3"/>
      <c r="D113" s="3"/>
      <c r="E113" s="14"/>
      <c r="F113" s="2">
        <f>SUM(F107:F112)</f>
        <v>80600</v>
      </c>
      <c r="G113" s="2">
        <f t="shared" ref="G113:H113" si="61">SUM(G107:G112)</f>
        <v>25928</v>
      </c>
      <c r="H113" s="2">
        <f t="shared" si="61"/>
        <v>106528</v>
      </c>
    </row>
    <row r="114" spans="1:8">
      <c r="A114" s="1"/>
      <c r="B114" s="3"/>
      <c r="C114" s="3"/>
      <c r="D114" s="3"/>
      <c r="E114" s="14"/>
      <c r="F114" s="2"/>
      <c r="G114" s="2"/>
      <c r="H114" s="2"/>
    </row>
    <row r="115" spans="1:8">
      <c r="A115" s="4" t="s">
        <v>81</v>
      </c>
      <c r="B115" s="3"/>
      <c r="C115" s="3">
        <v>8</v>
      </c>
      <c r="D115" s="3"/>
      <c r="E115" s="14"/>
      <c r="F115" s="2">
        <f>B115*2550+C115*3700+D115*5350+E115</f>
        <v>29600</v>
      </c>
      <c r="G115" s="2">
        <f t="shared" ref="G115:G119" si="62">0.28*(F115+E115)</f>
        <v>8288</v>
      </c>
      <c r="H115" s="2">
        <f t="shared" ref="H115:H119" si="63">F115+G115</f>
        <v>37888</v>
      </c>
    </row>
    <row r="116" spans="1:8">
      <c r="A116" s="4" t="s">
        <v>85</v>
      </c>
      <c r="B116" s="3">
        <v>2</v>
      </c>
      <c r="C116" s="3"/>
      <c r="D116" s="3"/>
      <c r="E116" s="14"/>
      <c r="F116" s="2">
        <f t="shared" ref="F116:F119" si="64">B116*2550+C116*3700+D116*5350+E116</f>
        <v>5100</v>
      </c>
      <c r="G116" s="2">
        <f t="shared" si="62"/>
        <v>1428.0000000000002</v>
      </c>
      <c r="H116" s="2">
        <f t="shared" si="63"/>
        <v>6528</v>
      </c>
    </row>
    <row r="117" spans="1:8">
      <c r="A117" s="4" t="s">
        <v>75</v>
      </c>
      <c r="B117" s="3">
        <v>2</v>
      </c>
      <c r="C117" s="3"/>
      <c r="D117" s="3"/>
      <c r="E117" s="14"/>
      <c r="F117" s="2">
        <f t="shared" si="64"/>
        <v>5100</v>
      </c>
      <c r="G117" s="2">
        <f t="shared" si="62"/>
        <v>1428.0000000000002</v>
      </c>
      <c r="H117" s="2">
        <f t="shared" si="63"/>
        <v>6528</v>
      </c>
    </row>
    <row r="118" spans="1:8">
      <c r="A118" s="4" t="s">
        <v>71</v>
      </c>
      <c r="B118" s="3"/>
      <c r="C118" s="3"/>
      <c r="D118" s="3"/>
      <c r="E118" s="14">
        <v>12000</v>
      </c>
      <c r="F118" s="2">
        <f t="shared" si="64"/>
        <v>12000</v>
      </c>
      <c r="G118" s="2">
        <f t="shared" si="62"/>
        <v>6720.0000000000009</v>
      </c>
      <c r="H118" s="2">
        <f t="shared" si="63"/>
        <v>18720</v>
      </c>
    </row>
    <row r="119" spans="1:8">
      <c r="A119" s="4" t="s">
        <v>84</v>
      </c>
      <c r="B119" s="3"/>
      <c r="C119" s="3"/>
      <c r="D119" s="3">
        <v>4</v>
      </c>
      <c r="E119" s="14"/>
      <c r="F119" s="2">
        <f t="shared" si="64"/>
        <v>21400</v>
      </c>
      <c r="G119" s="2">
        <f t="shared" si="62"/>
        <v>5992.0000000000009</v>
      </c>
      <c r="H119" s="2">
        <f t="shared" si="63"/>
        <v>27392</v>
      </c>
    </row>
    <row r="120" spans="1:8">
      <c r="A120" s="1" t="s">
        <v>8</v>
      </c>
      <c r="B120" s="3"/>
      <c r="C120" s="3"/>
      <c r="D120" s="3"/>
      <c r="E120" s="14"/>
      <c r="F120" s="2">
        <f>SUM(F115:F119)</f>
        <v>73200</v>
      </c>
      <c r="G120" s="2">
        <f t="shared" ref="G120:H120" si="65">SUM(G115:G119)</f>
        <v>23856</v>
      </c>
      <c r="H120" s="2">
        <f t="shared" si="65"/>
        <v>97056</v>
      </c>
    </row>
    <row r="121" spans="1:8">
      <c r="F121" s="11"/>
      <c r="G121" s="11"/>
      <c r="H121" s="11"/>
    </row>
    <row r="122" spans="1:8">
      <c r="A122" s="6" t="s">
        <v>16</v>
      </c>
    </row>
    <row r="124" spans="1:8">
      <c r="A124" s="10" t="s">
        <v>18</v>
      </c>
      <c r="B124">
        <v>1</v>
      </c>
      <c r="F124" s="11">
        <f>B124*2460</f>
        <v>2460</v>
      </c>
      <c r="G124" s="11">
        <f>0.33*F124</f>
        <v>811.80000000000007</v>
      </c>
      <c r="H124" s="11">
        <f>SUM(F124:G124)</f>
        <v>3271.8</v>
      </c>
    </row>
    <row r="125" spans="1:8">
      <c r="A125" s="10" t="s">
        <v>9</v>
      </c>
      <c r="D125">
        <v>2</v>
      </c>
      <c r="F125" s="15">
        <f>D125*6560</f>
        <v>13120</v>
      </c>
      <c r="G125" s="15">
        <f>0.33*F125</f>
        <v>4329.6000000000004</v>
      </c>
      <c r="H125" s="15">
        <f>SUM(F125:G125)</f>
        <v>17449.599999999999</v>
      </c>
    </row>
    <row r="126" spans="1:8">
      <c r="A126" s="4" t="s">
        <v>5</v>
      </c>
      <c r="F126" s="11">
        <f>F124+F125</f>
        <v>15580</v>
      </c>
      <c r="G126" s="15">
        <f t="shared" ref="G126:H126" si="66">G124+G125</f>
        <v>5141.4000000000005</v>
      </c>
      <c r="H126" s="15">
        <f t="shared" si="66"/>
        <v>20721.399999999998</v>
      </c>
    </row>
    <row r="127" spans="1:8">
      <c r="F127" s="11"/>
      <c r="G127" s="11"/>
      <c r="H127" s="11"/>
    </row>
    <row r="128" spans="1:8">
      <c r="A128" s="10" t="s">
        <v>19</v>
      </c>
      <c r="B128">
        <v>1</v>
      </c>
      <c r="F128" s="11">
        <f>B128*2460</f>
        <v>2460</v>
      </c>
      <c r="G128" s="11">
        <f>0.33*F128</f>
        <v>811.80000000000007</v>
      </c>
      <c r="H128" s="11">
        <f>SUM(F128:G128)</f>
        <v>3271.8</v>
      </c>
    </row>
    <row r="129" spans="1:8">
      <c r="A129" s="10" t="s">
        <v>17</v>
      </c>
      <c r="D129">
        <v>2</v>
      </c>
      <c r="F129" s="11">
        <f>D129*6560</f>
        <v>13120</v>
      </c>
      <c r="G129" s="11">
        <f>0.33*F129</f>
        <v>4329.6000000000004</v>
      </c>
      <c r="H129" s="11">
        <f>SUM(F129:G129)</f>
        <v>17449.599999999999</v>
      </c>
    </row>
    <row r="130" spans="1:8">
      <c r="A130" s="10" t="s">
        <v>20</v>
      </c>
      <c r="F130" s="11">
        <f>SUM(F128:F129)</f>
        <v>15580</v>
      </c>
      <c r="G130" s="11">
        <f t="shared" ref="G130:H130" si="67">SUM(G128:G129)</f>
        <v>5141.4000000000005</v>
      </c>
      <c r="H130" s="11">
        <f t="shared" si="67"/>
        <v>20721.399999999998</v>
      </c>
    </row>
    <row r="131" spans="1:8">
      <c r="F131" s="11"/>
      <c r="G131" s="11"/>
      <c r="H131" s="11"/>
    </row>
    <row r="132" spans="1:8">
      <c r="A132" s="10" t="s">
        <v>21</v>
      </c>
      <c r="B132">
        <v>1</v>
      </c>
      <c r="F132" s="11">
        <f>B132*2460</f>
        <v>2460</v>
      </c>
      <c r="G132" s="11">
        <f>0.33*F132</f>
        <v>811.80000000000007</v>
      </c>
      <c r="H132" s="11">
        <f>SUM(F132:G132)</f>
        <v>3271.8</v>
      </c>
    </row>
    <row r="133" spans="1:8">
      <c r="A133" s="10" t="s">
        <v>22</v>
      </c>
      <c r="D133">
        <v>2</v>
      </c>
      <c r="F133" s="11">
        <f>D133*6560</f>
        <v>13120</v>
      </c>
      <c r="G133" s="11">
        <f>0.33*F133</f>
        <v>4329.6000000000004</v>
      </c>
      <c r="H133" s="11">
        <f>SUM(F133:G133)</f>
        <v>17449.599999999999</v>
      </c>
    </row>
    <row r="134" spans="1:8">
      <c r="A134" s="10" t="s">
        <v>23</v>
      </c>
      <c r="C134">
        <v>7</v>
      </c>
      <c r="F134" s="11">
        <f>C134*3840</f>
        <v>26880</v>
      </c>
      <c r="G134" s="11">
        <f>0.33*F134</f>
        <v>8870.4</v>
      </c>
      <c r="H134" s="11">
        <f>SUM(F134:G134)</f>
        <v>35750.400000000001</v>
      </c>
    </row>
    <row r="135" spans="1:8">
      <c r="A135" s="10" t="s">
        <v>24</v>
      </c>
      <c r="F135" s="11">
        <f>SUM(F132:F134)</f>
        <v>42460</v>
      </c>
      <c r="G135" s="11">
        <f t="shared" ref="G135:H135" si="68">SUM(G132:G134)</f>
        <v>14011.8</v>
      </c>
      <c r="H135" s="11">
        <f t="shared" si="68"/>
        <v>56471.8</v>
      </c>
    </row>
    <row r="136" spans="1:8">
      <c r="F136" s="11"/>
      <c r="G136" s="11"/>
      <c r="H136" s="11"/>
    </row>
    <row r="137" spans="1:8">
      <c r="A137" s="10" t="s">
        <v>25</v>
      </c>
      <c r="B137">
        <v>1</v>
      </c>
      <c r="F137" s="11">
        <f>B137*2460</f>
        <v>2460</v>
      </c>
      <c r="G137" s="11">
        <f>0.33*F137</f>
        <v>811.80000000000007</v>
      </c>
      <c r="H137" s="11">
        <f>SUM(F137:G137)</f>
        <v>3271.8</v>
      </c>
    </row>
    <row r="138" spans="1:8">
      <c r="A138" s="10" t="s">
        <v>22</v>
      </c>
      <c r="D138">
        <v>2</v>
      </c>
      <c r="F138" s="11">
        <f>D138*6560</f>
        <v>13120</v>
      </c>
      <c r="G138" s="11">
        <f>0.33*F138</f>
        <v>4329.6000000000004</v>
      </c>
      <c r="H138" s="11">
        <f>SUM(F138:G138)</f>
        <v>17449.599999999999</v>
      </c>
    </row>
    <row r="139" spans="1:8">
      <c r="A139" s="10" t="s">
        <v>23</v>
      </c>
      <c r="C139">
        <v>7</v>
      </c>
      <c r="F139" s="11">
        <f>C139*3840</f>
        <v>26880</v>
      </c>
      <c r="G139" s="11">
        <f>0.33*F139</f>
        <v>8870.4</v>
      </c>
      <c r="H139" s="11">
        <f>SUM(F139:G139)</f>
        <v>35750.400000000001</v>
      </c>
    </row>
    <row r="140" spans="1:8">
      <c r="A140" s="10" t="s">
        <v>26</v>
      </c>
      <c r="F140" s="11">
        <f>SUM(F137:F139)</f>
        <v>42460</v>
      </c>
      <c r="G140" s="11">
        <f t="shared" ref="G140" si="69">SUM(G137:G139)</f>
        <v>14011.8</v>
      </c>
      <c r="H140" s="11">
        <f t="shared" ref="H140" si="70">SUM(H137:H139)</f>
        <v>56471.8</v>
      </c>
    </row>
    <row r="142" spans="1:8">
      <c r="A142" s="16" t="s">
        <v>28</v>
      </c>
      <c r="F142" s="11"/>
      <c r="G142" s="11"/>
      <c r="H142" s="11"/>
    </row>
    <row r="143" spans="1:8">
      <c r="F143" s="11"/>
      <c r="G143" s="11"/>
      <c r="H143" s="11"/>
    </row>
    <row r="144" spans="1:8">
      <c r="A144" s="10" t="s">
        <v>30</v>
      </c>
      <c r="C144">
        <v>1</v>
      </c>
      <c r="F144" s="11">
        <f>C144*6400</f>
        <v>6400</v>
      </c>
      <c r="G144" s="11">
        <f>0.15*F144</f>
        <v>960</v>
      </c>
      <c r="H144" s="11">
        <f>SUM(F144:G144)</f>
        <v>7360</v>
      </c>
    </row>
    <row r="145" spans="1:8">
      <c r="A145" s="10" t="s">
        <v>29</v>
      </c>
      <c r="F145" s="11">
        <f>F144</f>
        <v>6400</v>
      </c>
      <c r="G145" s="11">
        <f t="shared" ref="G145:H145" si="71">G144</f>
        <v>960</v>
      </c>
      <c r="H145" s="11">
        <f t="shared" si="71"/>
        <v>7360</v>
      </c>
    </row>
    <row r="147" spans="1:8">
      <c r="A147" s="16" t="s">
        <v>65</v>
      </c>
    </row>
    <row r="148" spans="1:8">
      <c r="A148" s="16"/>
    </row>
    <row r="149" spans="1:8">
      <c r="A149" s="10" t="s">
        <v>31</v>
      </c>
      <c r="F149" s="15">
        <v>25200</v>
      </c>
      <c r="G149" s="15">
        <v>6552</v>
      </c>
      <c r="H149" s="15">
        <f>SUM(F149:G149)</f>
        <v>31752</v>
      </c>
    </row>
    <row r="150" spans="1:8">
      <c r="A150" s="10" t="s">
        <v>32</v>
      </c>
      <c r="F150" s="15">
        <f>F149</f>
        <v>25200</v>
      </c>
      <c r="G150" s="15">
        <f t="shared" ref="G150:H150" si="72">G149</f>
        <v>6552</v>
      </c>
      <c r="H150" s="15">
        <f t="shared" si="72"/>
        <v>31752</v>
      </c>
    </row>
    <row r="151" spans="1:8">
      <c r="A151" s="10" t="s">
        <v>66</v>
      </c>
      <c r="D151">
        <v>2</v>
      </c>
      <c r="F151" s="18">
        <f>5350*D151</f>
        <v>10700</v>
      </c>
      <c r="G151" s="18">
        <f>0.26*F151</f>
        <v>2782</v>
      </c>
      <c r="H151" s="18">
        <f>SUM(F151:G151)</f>
        <v>13482</v>
      </c>
    </row>
    <row r="152" spans="1:8">
      <c r="A152" s="10" t="s">
        <v>67</v>
      </c>
      <c r="F152" s="18">
        <f>F151</f>
        <v>10700</v>
      </c>
      <c r="G152" s="18">
        <f t="shared" ref="G152:H152" si="73">G151</f>
        <v>2782</v>
      </c>
      <c r="H152" s="18">
        <f t="shared" si="73"/>
        <v>13482</v>
      </c>
    </row>
  </sheetData>
  <phoneticPr fontId="3" type="noConversion"/>
  <pageMargins left="0.75" right="0.75" top="1" bottom="1" header="0.5" footer="0.5"/>
  <pageSetup paperSize="0" scale="64" fitToHeight="2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2014-03-16T19:21:29Z</dcterms:created>
  <dcterms:modified xsi:type="dcterms:W3CDTF">2014-03-20T20:33:34Z</dcterms:modified>
</cp:coreProperties>
</file>