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checkCompatibility="1" autoCompressPictures="0"/>
  <bookViews>
    <workbookView xWindow="1540" yWindow="-80" windowWidth="23780" windowHeight="9340" tabRatio="500"/>
  </bookViews>
  <sheets>
    <sheet name="MUSE-cost-summary.txt" sheetId="1" r:id="rId1"/>
  </sheets>
  <definedNames>
    <definedName name="_xlnm.Print_Area" localSheetId="0">'MUSE-cost-summary.txt'!$A$1:$L$36</definedName>
  </definedName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2" i="1"/>
  <c r="B29"/>
  <c r="B30"/>
  <c r="B36"/>
  <c r="B34"/>
  <c r="C33"/>
  <c r="B33"/>
  <c r="B32"/>
  <c r="C29"/>
  <c r="B28"/>
  <c r="B25"/>
  <c r="B24"/>
  <c r="C23"/>
  <c r="B23"/>
  <c r="B22"/>
  <c r="C21"/>
  <c r="B21"/>
  <c r="C19"/>
  <c r="B19"/>
  <c r="L18"/>
  <c r="C18"/>
  <c r="B18"/>
  <c r="L17"/>
  <c r="C17"/>
  <c r="B17"/>
  <c r="L16"/>
  <c r="C16"/>
  <c r="B16"/>
  <c r="C15"/>
  <c r="B15"/>
  <c r="I6"/>
  <c r="I12"/>
  <c r="H12"/>
  <c r="F12"/>
  <c r="E12"/>
  <c r="D12"/>
  <c r="J10"/>
  <c r="I10"/>
  <c r="H10"/>
  <c r="J9"/>
  <c r="I9"/>
  <c r="H9"/>
  <c r="J8"/>
  <c r="I8"/>
  <c r="H8"/>
  <c r="J7"/>
  <c r="I7"/>
  <c r="H7"/>
  <c r="J6"/>
  <c r="H6"/>
  <c r="J5"/>
  <c r="I5"/>
  <c r="H5"/>
  <c r="J4"/>
  <c r="I4"/>
  <c r="H4"/>
  <c r="J3"/>
  <c r="I3"/>
  <c r="H3"/>
  <c r="J2"/>
  <c r="I2"/>
  <c r="H2"/>
</calcChain>
</file>

<file path=xl/sharedStrings.xml><?xml version="1.0" encoding="utf-8"?>
<sst xmlns="http://schemas.openxmlformats.org/spreadsheetml/2006/main" count="47" uniqueCount="46">
  <si>
    <t>Total w/o Contingency</t>
    <phoneticPr fontId="1" type="noConversion"/>
  </si>
  <si>
    <t>Total with Contingency</t>
    <phoneticPr fontId="1" type="noConversion"/>
  </si>
  <si>
    <t>Straw Chambers</t>
    <phoneticPr fontId="1" type="noConversion"/>
  </si>
  <si>
    <t>Cryo Target</t>
    <phoneticPr fontId="1" type="noConversion"/>
  </si>
  <si>
    <t>Electronics &amp; DAQ</t>
    <phoneticPr fontId="1" type="noConversion"/>
  </si>
  <si>
    <t>Scintillator</t>
    <phoneticPr fontId="1" type="noConversion"/>
  </si>
  <si>
    <t>GEM</t>
    <phoneticPr fontId="1" type="noConversion"/>
  </si>
  <si>
    <t>Total</t>
    <phoneticPr fontId="1" type="noConversion"/>
  </si>
  <si>
    <t>Travel Summary</t>
    <phoneticPr fontId="1" type="noConversion"/>
  </si>
  <si>
    <t>Year 1</t>
    <phoneticPr fontId="1" type="noConversion"/>
  </si>
  <si>
    <t>Year 2</t>
    <phoneticPr fontId="1" type="noConversion"/>
  </si>
  <si>
    <t>Year 3</t>
    <phoneticPr fontId="1" type="noConversion"/>
  </si>
  <si>
    <t>Year 4</t>
    <phoneticPr fontId="1" type="noConversion"/>
  </si>
  <si>
    <t>Rutgers</t>
    <phoneticPr fontId="1" type="noConversion"/>
  </si>
  <si>
    <t>GW-Briscoe</t>
    <phoneticPr fontId="1" type="noConversion"/>
  </si>
  <si>
    <t>GW-Downie</t>
    <phoneticPr fontId="1" type="noConversion"/>
  </si>
  <si>
    <t>S. Carolina</t>
    <phoneticPr fontId="1" type="noConversion"/>
  </si>
  <si>
    <t>Hampton</t>
    <phoneticPr fontId="1" type="noConversion"/>
  </si>
  <si>
    <t>Tel-Aviv</t>
    <phoneticPr fontId="1" type="noConversion"/>
  </si>
  <si>
    <t>Hebrew</t>
    <phoneticPr fontId="1" type="noConversion"/>
  </si>
  <si>
    <t>WBS-Code</t>
  </si>
  <si>
    <t>Title</t>
  </si>
  <si>
    <t>Frames &amp; Design</t>
  </si>
  <si>
    <t>Scintillating Fiber</t>
  </si>
  <si>
    <t>Cerenkov</t>
  </si>
  <si>
    <t>M&amp;S</t>
    <phoneticPr fontId="1" type="noConversion"/>
  </si>
  <si>
    <t>Labor</t>
    <phoneticPr fontId="1" type="noConversion"/>
  </si>
  <si>
    <t>F&amp;A</t>
    <phoneticPr fontId="1" type="noConversion"/>
  </si>
  <si>
    <t>Contingency</t>
    <phoneticPr fontId="1" type="noConversion"/>
  </si>
  <si>
    <t>Total</t>
    <phoneticPr fontId="1" type="noConversion"/>
  </si>
  <si>
    <t>Temple</t>
    <phoneticPr fontId="1" type="noConversion"/>
  </si>
  <si>
    <t>Contingency</t>
    <phoneticPr fontId="1" type="noConversion"/>
  </si>
  <si>
    <t>Total</t>
    <phoneticPr fontId="1" type="noConversion"/>
  </si>
  <si>
    <t>Operations Travel</t>
    <phoneticPr fontId="1" type="noConversion"/>
  </si>
  <si>
    <t>Total Travel</t>
    <phoneticPr fontId="1" type="noConversion"/>
  </si>
  <si>
    <t>Budget  construction</t>
    <phoneticPr fontId="1" type="noConversion"/>
  </si>
  <si>
    <t>Contingency</t>
    <phoneticPr fontId="1" type="noConversion"/>
  </si>
  <si>
    <t>Total</t>
    <phoneticPr fontId="1" type="noConversion"/>
  </si>
  <si>
    <t>Operations budget</t>
    <phoneticPr fontId="1" type="noConversion"/>
  </si>
  <si>
    <t>Contingency</t>
    <phoneticPr fontId="1" type="noConversion"/>
  </si>
  <si>
    <t>Total request</t>
    <phoneticPr fontId="1" type="noConversion"/>
  </si>
  <si>
    <t>Inflation adjustment</t>
    <phoneticPr fontId="1" type="noConversion"/>
  </si>
  <si>
    <t>total including inflation</t>
    <phoneticPr fontId="1" type="noConversion"/>
  </si>
  <si>
    <t>% contingency</t>
    <phoneticPr fontId="1" type="noConversion"/>
  </si>
  <si>
    <t>Construction travel</t>
    <phoneticPr fontId="1" type="noConversion"/>
  </si>
  <si>
    <t>Installation</t>
    <phoneticPr fontId="1" type="noConversion"/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</si>
</sst>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&quot;$&quot;#,##0.00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0" fillId="0" borderId="1" xfId="0" applyBorder="1" applyAlignment="1">
      <alignment horizontal="right" wrapText="1"/>
    </xf>
    <xf numFmtId="164" fontId="0" fillId="0" borderId="1" xfId="0" applyNumberFormat="1" applyBorder="1" applyAlignment="1">
      <alignment horizontal="right" wrapText="1"/>
    </xf>
    <xf numFmtId="165" fontId="0" fillId="0" borderId="1" xfId="0" applyNumberFormat="1" applyBorder="1" applyAlignment="1">
      <alignment horizontal="right" wrapText="1"/>
    </xf>
    <xf numFmtId="166" fontId="0" fillId="0" borderId="1" xfId="0" applyNumberForma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L36"/>
  <sheetViews>
    <sheetView tabSelected="1" topLeftCell="B1" workbookViewId="0">
      <selection activeCell="G7" sqref="G7"/>
    </sheetView>
  </sheetViews>
  <sheetFormatPr baseColWidth="10" defaultRowHeight="13"/>
  <cols>
    <col min="1" max="1" width="16.85546875" style="1" customWidth="1"/>
    <col min="2" max="3" width="25" style="1" customWidth="1"/>
    <col min="4" max="9" width="10.7109375" style="2"/>
    <col min="10" max="10" width="12" style="1" customWidth="1"/>
    <col min="11" max="11" width="10.7109375" style="1"/>
    <col min="12" max="12" width="15.42578125" style="1" customWidth="1"/>
    <col min="13" max="16384" width="10.7109375" style="1"/>
  </cols>
  <sheetData>
    <row r="1" spans="1:12" ht="26">
      <c r="A1" s="3" t="s">
        <v>20</v>
      </c>
      <c r="B1" s="3" t="s">
        <v>21</v>
      </c>
      <c r="C1" s="3"/>
      <c r="D1" s="4" t="s">
        <v>25</v>
      </c>
      <c r="E1" s="4" t="s">
        <v>26</v>
      </c>
      <c r="F1" s="4" t="s">
        <v>27</v>
      </c>
      <c r="G1" s="4" t="s">
        <v>28</v>
      </c>
      <c r="H1" s="4" t="s">
        <v>0</v>
      </c>
      <c r="I1" s="4" t="s">
        <v>1</v>
      </c>
      <c r="J1" s="3" t="s">
        <v>43</v>
      </c>
      <c r="K1" s="3"/>
      <c r="L1" s="3"/>
    </row>
    <row r="2" spans="1:12">
      <c r="A2" s="3">
        <v>1</v>
      </c>
      <c r="B2" s="3" t="s">
        <v>22</v>
      </c>
      <c r="C2" s="3"/>
      <c r="D2" s="4">
        <v>13205</v>
      </c>
      <c r="E2" s="4">
        <v>23750</v>
      </c>
      <c r="F2" s="4">
        <v>10347</v>
      </c>
      <c r="G2" s="4">
        <v>10880</v>
      </c>
      <c r="H2" s="4">
        <f>SUM(D2:F2)</f>
        <v>47302</v>
      </c>
      <c r="I2" s="4">
        <f>H2+G2</f>
        <v>58182</v>
      </c>
      <c r="J2" s="5">
        <f>G2/H2</f>
        <v>0.2300114160077798</v>
      </c>
      <c r="K2" s="3"/>
      <c r="L2" s="3"/>
    </row>
    <row r="3" spans="1:12">
      <c r="A3" s="3">
        <v>2</v>
      </c>
      <c r="B3" s="3" t="s">
        <v>23</v>
      </c>
      <c r="C3" s="3"/>
      <c r="D3" s="4">
        <v>65134</v>
      </c>
      <c r="E3" s="4">
        <v>80500</v>
      </c>
      <c r="F3" s="4">
        <v>16859</v>
      </c>
      <c r="G3" s="4">
        <v>28596</v>
      </c>
      <c r="H3" s="4">
        <f t="shared" ref="H3:H10" si="0">SUM(D3:F3)</f>
        <v>162493</v>
      </c>
      <c r="I3" s="4">
        <f t="shared" ref="I3:I10" si="1">H3+G3</f>
        <v>191089</v>
      </c>
      <c r="J3" s="5">
        <f t="shared" ref="J3:J10" si="2">G3/H3</f>
        <v>0.17598296542004888</v>
      </c>
      <c r="K3" s="3"/>
      <c r="L3" s="3"/>
    </row>
    <row r="4" spans="1:12">
      <c r="A4" s="3">
        <v>3</v>
      </c>
      <c r="B4" s="3" t="s">
        <v>24</v>
      </c>
      <c r="C4" s="3"/>
      <c r="D4" s="4">
        <v>205494</v>
      </c>
      <c r="E4" s="4">
        <v>4000</v>
      </c>
      <c r="F4" s="4">
        <v>3094</v>
      </c>
      <c r="G4" s="4">
        <v>27115</v>
      </c>
      <c r="H4" s="4">
        <f t="shared" si="0"/>
        <v>212588</v>
      </c>
      <c r="I4" s="4">
        <f t="shared" si="1"/>
        <v>239703</v>
      </c>
      <c r="J4" s="5">
        <f t="shared" si="2"/>
        <v>0.12754718046173819</v>
      </c>
      <c r="K4" s="3"/>
      <c r="L4" s="3"/>
    </row>
    <row r="5" spans="1:12">
      <c r="A5" s="3">
        <v>4</v>
      </c>
      <c r="B5" s="3" t="s">
        <v>2</v>
      </c>
      <c r="C5" s="3"/>
      <c r="D5" s="4">
        <v>414292</v>
      </c>
      <c r="E5" s="4">
        <v>182436</v>
      </c>
      <c r="F5" s="4">
        <v>40282</v>
      </c>
      <c r="G5" s="4">
        <v>202876</v>
      </c>
      <c r="H5" s="4">
        <f t="shared" si="0"/>
        <v>637010</v>
      </c>
      <c r="I5" s="4">
        <f t="shared" si="1"/>
        <v>839886</v>
      </c>
      <c r="J5" s="5">
        <f>G5/H5</f>
        <v>0.31848165648890914</v>
      </c>
      <c r="K5" s="3"/>
      <c r="L5" s="3"/>
    </row>
    <row r="6" spans="1:12">
      <c r="A6" s="3">
        <v>5</v>
      </c>
      <c r="B6" s="4" t="s">
        <v>3</v>
      </c>
      <c r="C6" s="4"/>
      <c r="D6" s="4">
        <v>217000</v>
      </c>
      <c r="E6" s="4">
        <v>386428</v>
      </c>
      <c r="F6" s="4">
        <v>271633</v>
      </c>
      <c r="G6" s="4">
        <v>176938</v>
      </c>
      <c r="H6" s="4">
        <f t="shared" si="0"/>
        <v>875061</v>
      </c>
      <c r="I6" s="4">
        <f t="shared" si="1"/>
        <v>1051999</v>
      </c>
      <c r="J6" s="5">
        <f t="shared" si="2"/>
        <v>0.20220076086124281</v>
      </c>
      <c r="K6" s="3"/>
      <c r="L6" s="3"/>
    </row>
    <row r="7" spans="1:12">
      <c r="A7" s="3">
        <v>6</v>
      </c>
      <c r="B7" s="3" t="s">
        <v>4</v>
      </c>
      <c r="C7" s="3"/>
      <c r="D7" s="4">
        <v>413519</v>
      </c>
      <c r="E7" s="4">
        <v>165996</v>
      </c>
      <c r="F7" s="4">
        <v>86318</v>
      </c>
      <c r="G7" s="4">
        <v>97224</v>
      </c>
      <c r="H7" s="4">
        <f t="shared" si="0"/>
        <v>665833</v>
      </c>
      <c r="I7" s="4">
        <f t="shared" si="1"/>
        <v>763057</v>
      </c>
      <c r="J7" s="5">
        <f t="shared" si="2"/>
        <v>0.14601859625461638</v>
      </c>
      <c r="K7" s="3"/>
      <c r="L7" s="3"/>
    </row>
    <row r="8" spans="1:12">
      <c r="A8" s="3">
        <v>7</v>
      </c>
      <c r="B8" s="3" t="s">
        <v>5</v>
      </c>
      <c r="C8" s="3"/>
      <c r="D8" s="4">
        <v>331685</v>
      </c>
      <c r="E8" s="4">
        <v>89335</v>
      </c>
      <c r="F8" s="4">
        <v>21140</v>
      </c>
      <c r="G8" s="4">
        <v>72306</v>
      </c>
      <c r="H8" s="4">
        <f t="shared" si="0"/>
        <v>442160</v>
      </c>
      <c r="I8" s="4">
        <f t="shared" si="1"/>
        <v>514466</v>
      </c>
      <c r="J8" s="5">
        <f t="shared" si="2"/>
        <v>0.16352903926180568</v>
      </c>
      <c r="K8" s="3"/>
      <c r="L8" s="3"/>
    </row>
    <row r="9" spans="1:12">
      <c r="A9" s="3">
        <v>8</v>
      </c>
      <c r="B9" s="3" t="s">
        <v>6</v>
      </c>
      <c r="C9" s="3"/>
      <c r="D9" s="4">
        <v>28434</v>
      </c>
      <c r="E9" s="4">
        <v>2000</v>
      </c>
      <c r="F9" s="4">
        <v>1680</v>
      </c>
      <c r="G9" s="4">
        <v>4869</v>
      </c>
      <c r="H9" s="4">
        <f t="shared" si="0"/>
        <v>32114</v>
      </c>
      <c r="I9" s="4">
        <f t="shared" si="1"/>
        <v>36983</v>
      </c>
      <c r="J9" s="5">
        <f t="shared" si="2"/>
        <v>0.15161611758111726</v>
      </c>
      <c r="K9" s="3"/>
      <c r="L9" s="3"/>
    </row>
    <row r="10" spans="1:12">
      <c r="A10" s="3">
        <v>9</v>
      </c>
      <c r="B10" s="3" t="s">
        <v>45</v>
      </c>
      <c r="C10" s="3"/>
      <c r="D10" s="4"/>
      <c r="E10" s="4">
        <v>435802</v>
      </c>
      <c r="F10" s="4">
        <v>113309</v>
      </c>
      <c r="G10" s="4">
        <v>38491</v>
      </c>
      <c r="H10" s="4">
        <f t="shared" si="0"/>
        <v>549111</v>
      </c>
      <c r="I10" s="4">
        <f t="shared" si="1"/>
        <v>587602</v>
      </c>
      <c r="J10" s="5">
        <f t="shared" si="2"/>
        <v>7.0096938506057971E-2</v>
      </c>
      <c r="K10" s="3"/>
      <c r="L10" s="3"/>
    </row>
    <row r="11" spans="1:12">
      <c r="A11" s="3"/>
      <c r="B11" s="3"/>
      <c r="C11" s="3"/>
      <c r="D11" s="4"/>
      <c r="E11" s="4"/>
      <c r="F11" s="4"/>
      <c r="G11" s="4"/>
      <c r="H11" s="4"/>
      <c r="I11" s="4"/>
      <c r="J11" s="3"/>
      <c r="K11" s="3"/>
      <c r="L11" s="3"/>
    </row>
    <row r="12" spans="1:12">
      <c r="A12" s="3" t="s">
        <v>7</v>
      </c>
      <c r="B12" s="3"/>
      <c r="C12" s="3"/>
      <c r="D12" s="4">
        <f>SUM(D2:D9)</f>
        <v>1688763</v>
      </c>
      <c r="E12" s="4">
        <f>SUM(E2:E10)</f>
        <v>1370247</v>
      </c>
      <c r="F12" s="4">
        <f t="shared" ref="F12:I12" si="3">SUM(F2:F10)</f>
        <v>564662</v>
      </c>
      <c r="G12" s="4">
        <f t="shared" si="3"/>
        <v>659295</v>
      </c>
      <c r="H12" s="4">
        <f t="shared" si="3"/>
        <v>3623672</v>
      </c>
      <c r="I12" s="4">
        <f t="shared" si="3"/>
        <v>4282967</v>
      </c>
      <c r="J12" s="3"/>
      <c r="K12" s="3"/>
      <c r="L12" s="3"/>
    </row>
    <row r="13" spans="1:12">
      <c r="A13" s="3"/>
      <c r="B13" s="3"/>
      <c r="C13" s="3"/>
      <c r="D13" s="4"/>
      <c r="E13" s="4"/>
      <c r="F13" s="4"/>
      <c r="G13" s="4"/>
      <c r="H13" s="4"/>
      <c r="I13" s="4"/>
      <c r="J13" s="3"/>
      <c r="K13" s="3"/>
      <c r="L13" s="3"/>
    </row>
    <row r="14" spans="1:12" ht="26">
      <c r="A14" s="3" t="s">
        <v>8</v>
      </c>
      <c r="B14" s="3" t="s">
        <v>42</v>
      </c>
      <c r="C14" s="3" t="s">
        <v>31</v>
      </c>
      <c r="D14" s="3" t="s">
        <v>13</v>
      </c>
      <c r="E14" s="4" t="s">
        <v>14</v>
      </c>
      <c r="F14" s="4" t="s">
        <v>15</v>
      </c>
      <c r="G14" s="4" t="s">
        <v>16</v>
      </c>
      <c r="H14" s="4" t="s">
        <v>17</v>
      </c>
      <c r="I14" s="4" t="s">
        <v>18</v>
      </c>
      <c r="J14" s="4" t="s">
        <v>19</v>
      </c>
      <c r="K14" s="3" t="s">
        <v>30</v>
      </c>
      <c r="L14" s="3" t="s">
        <v>41</v>
      </c>
    </row>
    <row r="15" spans="1:12">
      <c r="A15" s="3" t="s">
        <v>9</v>
      </c>
      <c r="B15" s="4">
        <f>SUM(D15:J15)</f>
        <v>260365</v>
      </c>
      <c r="C15" s="4">
        <f>0.3*B15</f>
        <v>78109.5</v>
      </c>
      <c r="D15" s="4">
        <v>50720</v>
      </c>
      <c r="E15" s="4">
        <v>40128</v>
      </c>
      <c r="F15" s="4">
        <v>113544</v>
      </c>
      <c r="G15" s="4">
        <v>20721</v>
      </c>
      <c r="H15" s="4">
        <v>29452</v>
      </c>
      <c r="I15" s="4">
        <v>0</v>
      </c>
      <c r="J15" s="4">
        <v>5800</v>
      </c>
      <c r="K15" s="4">
        <v>31752</v>
      </c>
      <c r="L15" s="3">
        <v>0</v>
      </c>
    </row>
    <row r="16" spans="1:12">
      <c r="A16" s="3" t="s">
        <v>10</v>
      </c>
      <c r="B16" s="4">
        <f>SUM(D16:J16)+L16</f>
        <v>387284.55</v>
      </c>
      <c r="C16" s="4">
        <f>0.35*B16</f>
        <v>135549.5925</v>
      </c>
      <c r="D16" s="4">
        <v>88608</v>
      </c>
      <c r="E16" s="4">
        <v>39520</v>
      </c>
      <c r="F16" s="4">
        <v>139764</v>
      </c>
      <c r="G16" s="4">
        <v>20721</v>
      </c>
      <c r="H16" s="4">
        <v>73656</v>
      </c>
      <c r="I16" s="4">
        <v>7360</v>
      </c>
      <c r="J16" s="4">
        <v>5800</v>
      </c>
      <c r="K16" s="4">
        <v>19756</v>
      </c>
      <c r="L16" s="6">
        <f>1.03*SUM(D16:K16)-SUM(D16:K16)</f>
        <v>11855.549999999988</v>
      </c>
    </row>
    <row r="17" spans="1:12">
      <c r="A17" s="3" t="s">
        <v>11</v>
      </c>
      <c r="B17" s="4">
        <f>SUM(D17:J17)+L17</f>
        <v>445876.96161999996</v>
      </c>
      <c r="C17" s="4">
        <f>0.35*B17</f>
        <v>156056.93656699997</v>
      </c>
      <c r="D17" s="4">
        <v>106528</v>
      </c>
      <c r="E17" s="4">
        <v>85272</v>
      </c>
      <c r="F17" s="4">
        <v>97888</v>
      </c>
      <c r="G17" s="4">
        <v>56471.8</v>
      </c>
      <c r="H17" s="4">
        <v>74122</v>
      </c>
      <c r="I17" s="4">
        <v>0</v>
      </c>
      <c r="J17" s="4">
        <v>0</v>
      </c>
      <c r="K17" s="4">
        <v>0</v>
      </c>
      <c r="L17" s="6">
        <f>1.03^2*SUM(D17:K17)-SUM(D17:K17)</f>
        <v>25595.16161999997</v>
      </c>
    </row>
    <row r="18" spans="1:12">
      <c r="A18" s="3" t="s">
        <v>12</v>
      </c>
      <c r="B18" s="4">
        <f t="shared" ref="B18" si="4">SUM(D18:J18)+L18</f>
        <v>430466.47038059996</v>
      </c>
      <c r="C18" s="4">
        <f>0.35*B18</f>
        <v>150663.26463320997</v>
      </c>
      <c r="D18" s="4">
        <v>97056</v>
      </c>
      <c r="E18" s="4">
        <v>85272</v>
      </c>
      <c r="F18" s="4">
        <v>81016</v>
      </c>
      <c r="G18" s="4">
        <v>56471.8</v>
      </c>
      <c r="H18" s="4">
        <v>74122</v>
      </c>
      <c r="I18" s="4">
        <v>0</v>
      </c>
      <c r="J18" s="4">
        <v>0</v>
      </c>
      <c r="K18" s="4">
        <v>0</v>
      </c>
      <c r="L18" s="6">
        <f>1.03^3*SUM(D18:K18)-SUM(D18:K18)</f>
        <v>36528.670380599971</v>
      </c>
    </row>
    <row r="19" spans="1:12">
      <c r="A19" s="3" t="s">
        <v>29</v>
      </c>
      <c r="B19" s="4">
        <f>SUM(B15:B18)</f>
        <v>1523992.9820006001</v>
      </c>
      <c r="C19" s="4">
        <f>SUM(C15:C18)</f>
        <v>520379.29370020994</v>
      </c>
      <c r="D19" s="4"/>
      <c r="E19" s="4"/>
      <c r="F19" s="4"/>
      <c r="G19" s="4"/>
      <c r="H19" s="4"/>
      <c r="I19" s="4"/>
      <c r="J19" s="3"/>
      <c r="K19" s="3"/>
      <c r="L19" s="3"/>
    </row>
    <row r="20" spans="1:12">
      <c r="A20" s="3"/>
      <c r="B20" s="3"/>
      <c r="C20" s="3"/>
      <c r="D20" s="4"/>
      <c r="E20" s="4"/>
      <c r="F20" s="4"/>
      <c r="G20" s="4"/>
      <c r="H20" s="4"/>
      <c r="I20" s="4"/>
      <c r="J20" s="3"/>
      <c r="K20" s="3"/>
      <c r="L20" s="3"/>
    </row>
    <row r="21" spans="1:12">
      <c r="A21" s="3" t="s">
        <v>44</v>
      </c>
      <c r="B21" s="4">
        <f>B15+B16</f>
        <v>647649.55000000005</v>
      </c>
      <c r="C21" s="4">
        <f>C15+C16</f>
        <v>213659.0925</v>
      </c>
      <c r="D21" s="4"/>
      <c r="E21" s="4"/>
      <c r="F21" s="4"/>
      <c r="G21" s="4"/>
      <c r="H21" s="4"/>
      <c r="I21" s="4"/>
      <c r="J21" s="3"/>
      <c r="K21" s="3"/>
      <c r="L21" s="3"/>
    </row>
    <row r="22" spans="1:12">
      <c r="A22" s="3" t="s">
        <v>32</v>
      </c>
      <c r="B22" s="4">
        <f>B21+C21</f>
        <v>861308.64250000007</v>
      </c>
      <c r="C22" s="3"/>
      <c r="D22" s="4"/>
      <c r="E22" s="4"/>
      <c r="F22" s="4"/>
      <c r="G22" s="4"/>
      <c r="H22" s="4"/>
      <c r="I22" s="4"/>
      <c r="J22" s="3"/>
      <c r="K22" s="3"/>
      <c r="L22" s="3"/>
    </row>
    <row r="23" spans="1:12">
      <c r="A23" s="3" t="s">
        <v>33</v>
      </c>
      <c r="B23" s="4">
        <f>B17+B18</f>
        <v>876343.43200059992</v>
      </c>
      <c r="C23" s="4">
        <f>C17+C18</f>
        <v>306720.20120020991</v>
      </c>
      <c r="D23" s="4"/>
      <c r="E23" s="4"/>
      <c r="F23" s="4"/>
      <c r="G23" s="4"/>
      <c r="H23" s="4"/>
      <c r="I23" s="4"/>
      <c r="J23" s="3"/>
      <c r="K23" s="3"/>
      <c r="L23" s="3"/>
    </row>
    <row r="24" spans="1:12">
      <c r="A24" s="3"/>
      <c r="B24" s="4">
        <f>B23+C23</f>
        <v>1183063.6332008098</v>
      </c>
      <c r="C24" s="3"/>
      <c r="D24" s="4"/>
      <c r="E24" s="4"/>
      <c r="F24" s="4"/>
      <c r="G24" s="4"/>
      <c r="H24" s="4"/>
      <c r="I24" s="4"/>
      <c r="J24" s="3"/>
      <c r="K24" s="3"/>
      <c r="L24" s="3"/>
    </row>
    <row r="25" spans="1:12">
      <c r="A25" s="3" t="s">
        <v>34</v>
      </c>
      <c r="B25" s="4">
        <f>B22+B24</f>
        <v>2044372.2757008099</v>
      </c>
      <c r="C25" s="3"/>
      <c r="D25" s="4"/>
      <c r="E25" s="4"/>
      <c r="F25" s="4"/>
      <c r="G25" s="4"/>
      <c r="H25" s="4"/>
      <c r="I25" s="4"/>
      <c r="J25" s="3"/>
      <c r="K25" s="3"/>
      <c r="L25" s="3"/>
    </row>
    <row r="26" spans="1:12">
      <c r="A26" s="3"/>
      <c r="B26" s="3"/>
      <c r="C26" s="3"/>
      <c r="D26" s="4"/>
      <c r="E26" s="4"/>
      <c r="F26" s="4"/>
      <c r="G26" s="4"/>
      <c r="H26" s="4"/>
      <c r="I26" s="4"/>
      <c r="J26" s="3"/>
      <c r="K26" s="3"/>
      <c r="L26" s="3"/>
    </row>
    <row r="27" spans="1:12">
      <c r="A27" s="3"/>
      <c r="B27" s="3"/>
      <c r="C27" s="3"/>
      <c r="D27" s="4"/>
      <c r="E27" s="4"/>
      <c r="F27" s="4"/>
      <c r="G27" s="4"/>
      <c r="H27" s="4"/>
      <c r="I27" s="4"/>
      <c r="J27" s="3"/>
      <c r="K27" s="3"/>
      <c r="L27" s="3"/>
    </row>
    <row r="28" spans="1:12">
      <c r="A28" s="3" t="s">
        <v>35</v>
      </c>
      <c r="B28" s="4">
        <f>H12+B21</f>
        <v>4271321.55</v>
      </c>
      <c r="C28" s="3"/>
      <c r="D28" s="4"/>
      <c r="E28" s="4"/>
      <c r="F28" s="4"/>
      <c r="G28" s="4"/>
      <c r="H28" s="4"/>
      <c r="I28" s="4"/>
      <c r="J28" s="3"/>
      <c r="K28" s="3"/>
      <c r="L28" s="3"/>
    </row>
    <row r="29" spans="1:12">
      <c r="A29" s="3" t="s">
        <v>36</v>
      </c>
      <c r="B29" s="4">
        <f>G12+C21</f>
        <v>872954.09250000003</v>
      </c>
      <c r="C29" s="5">
        <f>B29/B28</f>
        <v>0.20437564399711375</v>
      </c>
      <c r="D29" s="4"/>
      <c r="E29" s="4"/>
      <c r="F29" s="4"/>
      <c r="G29" s="4"/>
      <c r="H29" s="4"/>
      <c r="I29" s="4"/>
      <c r="J29" s="3"/>
      <c r="K29" s="3"/>
      <c r="L29" s="3"/>
    </row>
    <row r="30" spans="1:12">
      <c r="A30" s="3" t="s">
        <v>37</v>
      </c>
      <c r="B30" s="4">
        <f>SUM(B28:B29)</f>
        <v>5144275.6425000001</v>
      </c>
      <c r="C30" s="3"/>
      <c r="D30" s="4"/>
      <c r="E30" s="4"/>
      <c r="F30" s="4"/>
      <c r="G30" s="4"/>
      <c r="H30" s="4"/>
      <c r="I30" s="4"/>
      <c r="J30" s="3"/>
      <c r="K30" s="3"/>
      <c r="L30" s="3"/>
    </row>
    <row r="31" spans="1:12">
      <c r="A31" s="3"/>
      <c r="B31" s="3"/>
      <c r="C31" s="3"/>
      <c r="D31" s="4"/>
      <c r="E31" s="4"/>
      <c r="F31" s="4"/>
      <c r="G31" s="4"/>
      <c r="H31" s="4"/>
      <c r="I31" s="4"/>
      <c r="J31" s="3"/>
      <c r="K31" s="3"/>
      <c r="L31" s="3"/>
    </row>
    <row r="32" spans="1:12">
      <c r="A32" s="3" t="s">
        <v>38</v>
      </c>
      <c r="B32" s="4">
        <f>B23</f>
        <v>876343.43200059992</v>
      </c>
      <c r="C32" s="3"/>
      <c r="D32" s="4"/>
      <c r="E32" s="4"/>
      <c r="F32" s="4"/>
      <c r="G32" s="4"/>
      <c r="H32" s="4"/>
      <c r="I32" s="4"/>
      <c r="J32" s="3"/>
      <c r="K32" s="3"/>
      <c r="L32" s="3"/>
    </row>
    <row r="33" spans="1:12">
      <c r="A33" s="3" t="s">
        <v>39</v>
      </c>
      <c r="B33" s="4">
        <f>C23</f>
        <v>306720.20120020991</v>
      </c>
      <c r="C33" s="5">
        <f>B33/B32</f>
        <v>0.34999999999999992</v>
      </c>
      <c r="D33" s="4"/>
      <c r="E33" s="4"/>
      <c r="F33" s="4"/>
      <c r="G33" s="4"/>
      <c r="H33" s="4"/>
      <c r="I33" s="4"/>
      <c r="J33" s="3"/>
      <c r="K33" s="3"/>
      <c r="L33" s="3"/>
    </row>
    <row r="34" spans="1:12">
      <c r="A34" s="3" t="s">
        <v>37</v>
      </c>
      <c r="B34" s="4">
        <f>SUM(B32:B33)</f>
        <v>1183063.6332008098</v>
      </c>
      <c r="C34" s="3"/>
      <c r="D34" s="4"/>
      <c r="E34" s="4"/>
      <c r="F34" s="4"/>
      <c r="G34" s="4"/>
      <c r="H34" s="4"/>
      <c r="I34" s="4"/>
      <c r="J34" s="3"/>
      <c r="K34" s="3"/>
      <c r="L34" s="3"/>
    </row>
    <row r="35" spans="1:12">
      <c r="A35" s="3"/>
      <c r="B35" s="3"/>
      <c r="C35" s="3"/>
      <c r="D35" s="4"/>
      <c r="E35" s="4"/>
      <c r="F35" s="4"/>
      <c r="G35" s="4"/>
      <c r="H35" s="4"/>
      <c r="I35" s="4"/>
      <c r="J35" s="3"/>
      <c r="K35" s="3"/>
      <c r="L35" s="3"/>
    </row>
    <row r="36" spans="1:12">
      <c r="A36" s="3" t="s">
        <v>40</v>
      </c>
      <c r="B36" s="4">
        <f>B30+B34</f>
        <v>6327339.2757008094</v>
      </c>
      <c r="C36" s="3"/>
      <c r="D36" s="4"/>
      <c r="E36" s="4"/>
      <c r="F36" s="4"/>
      <c r="G36" s="4"/>
      <c r="H36" s="4"/>
      <c r="I36" s="4"/>
      <c r="J36" s="3"/>
      <c r="K36" s="3"/>
      <c r="L36" s="3"/>
    </row>
  </sheetData>
  <phoneticPr fontId="1" type="noConversion"/>
  <pageMargins left="0.75" right="0.75" top="1" bottom="1" header="0.5" footer="0.5"/>
  <ignoredErrors>
    <ignoredError sqref="B15:B16 B18 H2:H9" formulaRange="1"/>
    <ignoredError sqref="H10" formulaRange="1" emptyCellReferenc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MUSE-cost-summary.txt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cp:lastPrinted>2014-03-17T18:17:28Z</cp:lastPrinted>
  <dcterms:created xsi:type="dcterms:W3CDTF">2014-02-15T21:22:39Z</dcterms:created>
  <dcterms:modified xsi:type="dcterms:W3CDTF">2014-03-22T19:37:59Z</dcterms:modified>
</cp:coreProperties>
</file>