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5300" windowHeight="84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B10" i="1"/>
  <c r="I9" i="1"/>
  <c r="D9" i="1"/>
  <c r="B9" i="1"/>
  <c r="J11" i="1"/>
  <c r="I11" i="1"/>
  <c r="I3" i="1" l="1"/>
  <c r="F14" i="1"/>
  <c r="I14" i="1" l="1"/>
  <c r="J14" i="1"/>
  <c r="J12" i="1"/>
  <c r="I12" i="1"/>
  <c r="F12" i="1"/>
  <c r="D12" i="1"/>
  <c r="F11" i="1"/>
  <c r="D11" i="1"/>
  <c r="D10" i="1"/>
  <c r="D14" i="1" s="1"/>
  <c r="J9" i="1"/>
  <c r="F9" i="1"/>
  <c r="J8" i="1"/>
  <c r="I8" i="1"/>
  <c r="F8" i="1"/>
  <c r="D8" i="1"/>
  <c r="I7" i="1"/>
  <c r="J7" i="1"/>
  <c r="F7" i="1"/>
  <c r="D7" i="1"/>
  <c r="J2" i="1"/>
  <c r="I2" i="1"/>
  <c r="D3" i="1"/>
  <c r="F2" i="1"/>
  <c r="D2" i="1"/>
  <c r="B12" i="1" l="1"/>
  <c r="B11" i="1"/>
  <c r="B8" i="1"/>
  <c r="B7" i="1"/>
  <c r="B5" i="1"/>
  <c r="B4" i="1"/>
  <c r="B3" i="1"/>
  <c r="B2" i="1"/>
</calcChain>
</file>

<file path=xl/sharedStrings.xml><?xml version="1.0" encoding="utf-8"?>
<sst xmlns="http://schemas.openxmlformats.org/spreadsheetml/2006/main" count="36" uniqueCount="33">
  <si>
    <t>23 TRB3</t>
  </si>
  <si>
    <t>304 PADIWA &amp; 74 adapter boards</t>
  </si>
  <si>
    <t>22 MQDC-32</t>
  </si>
  <si>
    <t>22 CAEN V792</t>
  </si>
  <si>
    <t>A 392</t>
  </si>
  <si>
    <t>V 2718 VMEPCI bridge</t>
  </si>
  <si>
    <t xml:space="preserve">A 3818C - PCIe Optical link </t>
  </si>
  <si>
    <t>VME8011 21-slot crate with power supply</t>
  </si>
  <si>
    <t>V9778 - 16 chan I/O register</t>
  </si>
  <si>
    <t>Ist round</t>
  </si>
  <si>
    <t>11 TRB3</t>
  </si>
  <si>
    <t>2nd round</t>
  </si>
  <si>
    <t>12 TRB3</t>
  </si>
  <si>
    <t>All PADIWA</t>
  </si>
  <si>
    <t>contingency</t>
  </si>
  <si>
    <t>1st</t>
  </si>
  <si>
    <t>2nd</t>
  </si>
  <si>
    <t>11 v792</t>
  </si>
  <si>
    <t>11v792</t>
  </si>
  <si>
    <t>7 A392</t>
  </si>
  <si>
    <t>2 bridges</t>
  </si>
  <si>
    <t>2 crates</t>
  </si>
  <si>
    <t>2 registers</t>
  </si>
  <si>
    <t>Total</t>
  </si>
  <si>
    <t>If buying PADIWA in two batches</t>
  </si>
  <si>
    <t>1 Wiener VME crate</t>
  </si>
  <si>
    <t>Buy PADIWA in one batch</t>
  </si>
  <si>
    <t>Buy CAEN v792 as they are cheaper (assume fast enough)</t>
  </si>
  <si>
    <t>Buy CAEN crates as they are cheaper</t>
  </si>
  <si>
    <t>Totals</t>
  </si>
  <si>
    <t>Item</t>
  </si>
  <si>
    <t>3 bridges</t>
  </si>
  <si>
    <t>2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</si>
</sst>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14" sqref="I14"/>
    </sheetView>
  </sheetViews>
  <sheetFormatPr defaultRowHeight="14.4" x14ac:dyDescent="0.3"/>
  <cols>
    <col min="1" max="1" width="34.6640625" customWidth="1"/>
    <col min="2" max="2" width="8.88671875" style="1"/>
    <col min="3" max="3" width="10.109375" bestFit="1" customWidth="1"/>
    <col min="8" max="8" width="10.77734375" bestFit="1" customWidth="1"/>
    <col min="9" max="10" width="8.88671875" style="2"/>
  </cols>
  <sheetData>
    <row r="1" spans="1:10" x14ac:dyDescent="0.3">
      <c r="A1" s="7" t="s">
        <v>30</v>
      </c>
      <c r="B1" s="6" t="s">
        <v>23</v>
      </c>
      <c r="C1" s="9" t="s">
        <v>9</v>
      </c>
      <c r="D1" s="9"/>
      <c r="E1" s="9" t="s">
        <v>11</v>
      </c>
      <c r="F1" s="9"/>
      <c r="G1" s="3"/>
      <c r="H1" s="7" t="s">
        <v>14</v>
      </c>
      <c r="I1" s="8" t="s">
        <v>15</v>
      </c>
      <c r="J1" s="8" t="s">
        <v>16</v>
      </c>
    </row>
    <row r="2" spans="1:10" x14ac:dyDescent="0.3">
      <c r="A2" s="3" t="s">
        <v>0</v>
      </c>
      <c r="B2" s="4">
        <f>1.2*23*2294*1.3</f>
        <v>82308.72</v>
      </c>
      <c r="C2" s="3" t="s">
        <v>10</v>
      </c>
      <c r="D2" s="4">
        <f>1.2*11*2294*1.3</f>
        <v>39365.040000000001</v>
      </c>
      <c r="E2" s="3" t="s">
        <v>12</v>
      </c>
      <c r="F2" s="4">
        <f>1.2*12*2294*1.3</f>
        <v>42943.68</v>
      </c>
      <c r="G2" s="3"/>
      <c r="H2" s="3"/>
      <c r="I2" s="5">
        <f>0.05*D2</f>
        <v>1968.2520000000002</v>
      </c>
      <c r="J2" s="5">
        <f>0.05*F2</f>
        <v>2147.1840000000002</v>
      </c>
    </row>
    <row r="3" spans="1:10" x14ac:dyDescent="0.3">
      <c r="A3" s="3" t="s">
        <v>1</v>
      </c>
      <c r="B3" s="4">
        <f>45140*1.2*1.3</f>
        <v>70418.400000000009</v>
      </c>
      <c r="C3" s="4" t="s">
        <v>13</v>
      </c>
      <c r="D3" s="4">
        <f>B3</f>
        <v>70418.400000000009</v>
      </c>
      <c r="E3" s="3"/>
      <c r="F3" s="3"/>
      <c r="G3" s="3"/>
      <c r="H3" s="3"/>
      <c r="I3" s="5">
        <f>0.05*D3</f>
        <v>3520.9200000000005</v>
      </c>
      <c r="J3" s="5"/>
    </row>
    <row r="4" spans="1:10" x14ac:dyDescent="0.3">
      <c r="A4" s="3" t="s">
        <v>24</v>
      </c>
      <c r="B4" s="4">
        <f>28420*1.2*1.3*2</f>
        <v>88670.400000000009</v>
      </c>
      <c r="C4" s="10" t="s">
        <v>26</v>
      </c>
      <c r="D4" s="11"/>
      <c r="E4" s="11"/>
      <c r="F4" s="11"/>
      <c r="G4" s="11"/>
      <c r="H4" s="11"/>
      <c r="I4" s="11"/>
      <c r="J4" s="12"/>
    </row>
    <row r="5" spans="1:10" x14ac:dyDescent="0.3">
      <c r="A5" s="3" t="s">
        <v>2</v>
      </c>
      <c r="B5" s="4">
        <f>6367*22</f>
        <v>140074</v>
      </c>
      <c r="C5" s="10" t="s">
        <v>27</v>
      </c>
      <c r="D5" s="11"/>
      <c r="E5" s="11"/>
      <c r="F5" s="11"/>
      <c r="G5" s="11"/>
      <c r="H5" s="11"/>
      <c r="I5" s="11"/>
      <c r="J5" s="12"/>
    </row>
    <row r="6" spans="1:10" x14ac:dyDescent="0.3">
      <c r="A6" s="3" t="s">
        <v>25</v>
      </c>
      <c r="B6" s="4">
        <v>7145</v>
      </c>
      <c r="C6" s="10" t="s">
        <v>28</v>
      </c>
      <c r="D6" s="11"/>
      <c r="E6" s="11"/>
      <c r="F6" s="11"/>
      <c r="G6" s="11"/>
      <c r="H6" s="11"/>
      <c r="I6" s="11"/>
      <c r="J6" s="12"/>
    </row>
    <row r="7" spans="1:10" x14ac:dyDescent="0.3">
      <c r="A7" s="3" t="s">
        <v>3</v>
      </c>
      <c r="B7" s="4">
        <f>22*5394*0.88</f>
        <v>104427.84</v>
      </c>
      <c r="C7" s="3" t="s">
        <v>17</v>
      </c>
      <c r="D7" s="4">
        <f>11*5394*0.88</f>
        <v>52213.919999999998</v>
      </c>
      <c r="E7" s="3" t="s">
        <v>18</v>
      </c>
      <c r="F7" s="4">
        <f>11*5394*0.88</f>
        <v>52213.919999999998</v>
      </c>
      <c r="G7" s="3"/>
      <c r="H7" s="4"/>
      <c r="I7" s="4">
        <f>11*5394*0.17</f>
        <v>10086.780000000001</v>
      </c>
      <c r="J7" s="4">
        <f>11*5394*0.17</f>
        <v>10086.780000000001</v>
      </c>
    </row>
    <row r="8" spans="1:10" x14ac:dyDescent="0.3">
      <c r="A8" s="3" t="s">
        <v>4</v>
      </c>
      <c r="B8" s="4">
        <f>14*623*0.88</f>
        <v>7675.36</v>
      </c>
      <c r="C8" s="3" t="s">
        <v>19</v>
      </c>
      <c r="D8" s="4">
        <f>7*623*0.88</f>
        <v>3837.68</v>
      </c>
      <c r="E8" s="3" t="s">
        <v>19</v>
      </c>
      <c r="F8" s="4">
        <f>7*623*0.88</f>
        <v>3837.68</v>
      </c>
      <c r="G8" s="3"/>
      <c r="H8" s="3"/>
      <c r="I8" s="4">
        <f>7*623*0.17</f>
        <v>741.37</v>
      </c>
      <c r="J8" s="4">
        <f>7*623*0.17</f>
        <v>741.37</v>
      </c>
    </row>
    <row r="9" spans="1:10" x14ac:dyDescent="0.3">
      <c r="A9" s="3" t="s">
        <v>5</v>
      </c>
      <c r="B9" s="4">
        <f>3135*5*0.9</f>
        <v>14107.5</v>
      </c>
      <c r="C9" s="3" t="s">
        <v>31</v>
      </c>
      <c r="D9" s="4">
        <f>3135*3*0.9</f>
        <v>8464.5</v>
      </c>
      <c r="E9" s="3" t="s">
        <v>20</v>
      </c>
      <c r="F9" s="4">
        <f>3135*2*0.9</f>
        <v>5643</v>
      </c>
      <c r="G9" s="3"/>
      <c r="H9" s="3"/>
      <c r="I9" s="4">
        <f>3135*3*0.15</f>
        <v>1410.75</v>
      </c>
      <c r="J9" s="4">
        <f>3135*2*0.15</f>
        <v>940.5</v>
      </c>
    </row>
    <row r="10" spans="1:10" x14ac:dyDescent="0.3">
      <c r="A10" s="3" t="s">
        <v>6</v>
      </c>
      <c r="B10" s="4">
        <f>3771*0.92*2</f>
        <v>6938.64</v>
      </c>
      <c r="C10" s="3" t="s">
        <v>32</v>
      </c>
      <c r="D10" s="4">
        <f>B10</f>
        <v>6938.64</v>
      </c>
      <c r="E10" s="3"/>
      <c r="F10" s="3"/>
      <c r="G10" s="3"/>
      <c r="H10" s="3"/>
      <c r="I10" s="4">
        <f>3771*0.13*2</f>
        <v>980.46</v>
      </c>
      <c r="J10" s="5"/>
    </row>
    <row r="11" spans="1:10" x14ac:dyDescent="0.3">
      <c r="A11" s="3" t="s">
        <v>7</v>
      </c>
      <c r="B11" s="4">
        <f>4*4400*0.9</f>
        <v>15840</v>
      </c>
      <c r="C11" s="3" t="s">
        <v>21</v>
      </c>
      <c r="D11" s="4">
        <f>2*4400*0.9</f>
        <v>7920</v>
      </c>
      <c r="E11" s="3" t="s">
        <v>21</v>
      </c>
      <c r="F11" s="4">
        <f>2*4400*0.9</f>
        <v>7920</v>
      </c>
      <c r="G11" s="3"/>
      <c r="H11" s="3"/>
      <c r="I11" s="4">
        <f>2*4400*0.15+2*(7145-4400)</f>
        <v>6810</v>
      </c>
      <c r="J11" s="4">
        <f>2*4400*0.15+2*(7145-4400)</f>
        <v>6810</v>
      </c>
    </row>
    <row r="12" spans="1:10" x14ac:dyDescent="0.3">
      <c r="A12" s="3" t="s">
        <v>8</v>
      </c>
      <c r="B12" s="4">
        <f>4*3531*0.9</f>
        <v>12711.6</v>
      </c>
      <c r="C12" s="3" t="s">
        <v>22</v>
      </c>
      <c r="D12" s="4">
        <f>2*3531*0.9</f>
        <v>6355.8</v>
      </c>
      <c r="E12" s="3" t="s">
        <v>22</v>
      </c>
      <c r="F12" s="4">
        <f>2*3531*0.9</f>
        <v>6355.8</v>
      </c>
      <c r="G12" s="3"/>
      <c r="H12" s="3"/>
      <c r="I12" s="4">
        <f>2*3531*0.15</f>
        <v>1059.3</v>
      </c>
      <c r="J12" s="4">
        <f>2*3531*0.15</f>
        <v>1059.3</v>
      </c>
    </row>
    <row r="13" spans="1:10" x14ac:dyDescent="0.3">
      <c r="A13" s="3"/>
      <c r="B13" s="4"/>
      <c r="C13" s="3"/>
      <c r="D13" s="3"/>
      <c r="E13" s="3"/>
      <c r="F13" s="3"/>
      <c r="G13" s="3"/>
      <c r="H13" s="3"/>
      <c r="I13" s="5"/>
      <c r="J13" s="5"/>
    </row>
    <row r="14" spans="1:10" x14ac:dyDescent="0.3">
      <c r="A14" s="7" t="s">
        <v>29</v>
      </c>
      <c r="B14" s="4"/>
      <c r="C14" s="3"/>
      <c r="D14" s="4">
        <f>SUM(D2:D12)</f>
        <v>195513.97999999998</v>
      </c>
      <c r="E14" s="3"/>
      <c r="F14" s="4">
        <f>SUM(F2:F12)</f>
        <v>118914.08</v>
      </c>
      <c r="G14" s="3"/>
      <c r="H14" s="3"/>
      <c r="I14" s="5">
        <f>SUM(I2:I12)</f>
        <v>26577.831999999999</v>
      </c>
      <c r="J14" s="5">
        <f>SUM(J2:J12)</f>
        <v>21785.134000000002</v>
      </c>
    </row>
  </sheetData>
  <mergeCells count="5">
    <mergeCell ref="C1:D1"/>
    <mergeCell ref="E1:F1"/>
    <mergeCell ref="C4:J4"/>
    <mergeCell ref="C5:J5"/>
    <mergeCell ref="C6:J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downie</cp:lastModifiedBy>
  <cp:lastPrinted>2014-02-05T03:04:38Z</cp:lastPrinted>
  <dcterms:created xsi:type="dcterms:W3CDTF">2014-01-30T01:46:27Z</dcterms:created>
  <dcterms:modified xsi:type="dcterms:W3CDTF">2014-02-14T03:16:24Z</dcterms:modified>
</cp:coreProperties>
</file>