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6040" windowHeight="1874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8" i="1"/>
  <c r="F27"/>
  <c r="F26"/>
  <c r="F25"/>
  <c r="F24"/>
  <c r="E24"/>
  <c r="D27"/>
  <c r="I20"/>
  <c r="H20"/>
  <c r="D19"/>
  <c r="D18"/>
  <c r="D17"/>
  <c r="H16"/>
  <c r="D16"/>
  <c r="D15"/>
  <c r="D14"/>
  <c r="D13"/>
  <c r="I12"/>
  <c r="D12"/>
  <c r="D11"/>
  <c r="D10"/>
  <c r="I9"/>
  <c r="D9"/>
  <c r="D8"/>
  <c r="D7"/>
  <c r="D6"/>
  <c r="D5"/>
  <c r="H4"/>
  <c r="D4"/>
  <c r="H3"/>
  <c r="D3"/>
</calcChain>
</file>

<file path=xl/sharedStrings.xml><?xml version="1.0" encoding="utf-8"?>
<sst xmlns="http://schemas.openxmlformats.org/spreadsheetml/2006/main" count="58" uniqueCount="40">
  <si>
    <t>start date</t>
    <phoneticPr fontId="1" type="noConversion"/>
  </si>
  <si>
    <t>end date</t>
    <phoneticPr fontId="1" type="noConversion"/>
  </si>
  <si>
    <t>M&amp;S or Labor</t>
    <phoneticPr fontId="1" type="noConversion"/>
  </si>
  <si>
    <t>Cost</t>
    <phoneticPr fontId="1" type="noConversion"/>
  </si>
  <si>
    <t>BOE</t>
    <phoneticPr fontId="1" type="noConversion"/>
  </si>
  <si>
    <t>Straw Chambers</t>
  </si>
  <si>
    <t>M&amp;S</t>
  </si>
  <si>
    <t>Quotes + Estimates from PANDA</t>
  </si>
  <si>
    <t>Finalize Clean Fab Environment</t>
  </si>
  <si>
    <t>Both</t>
  </si>
  <si>
    <t>Estimate</t>
  </si>
  <si>
    <t>Send out orders for straws, wire, connector pins, gas manifolds, ABS endcaps</t>
  </si>
  <si>
    <t>Manufacture Construction Jigs</t>
  </si>
  <si>
    <t xml:space="preserve">Estimate </t>
  </si>
  <si>
    <t>Design PCBs for Readout and HV</t>
  </si>
  <si>
    <t>Design Chamber Mounting</t>
  </si>
  <si>
    <t>Labor</t>
  </si>
  <si>
    <t>E-Shop</t>
  </si>
  <si>
    <t>Manufature Straws</t>
  </si>
  <si>
    <t>Students+Tech</t>
  </si>
  <si>
    <t>Manufacture Gas Distirubtion Setup (including control software)</t>
  </si>
  <si>
    <t>Students + Machine Shop</t>
  </si>
  <si>
    <t>Machining of Chamber Mountings</t>
  </si>
  <si>
    <t>Purchase PCB components and manufacture bords</t>
  </si>
  <si>
    <t>E-Shop + Students</t>
  </si>
  <si>
    <t>Machine Shop</t>
  </si>
  <si>
    <t>Mount and test chamber 1</t>
  </si>
  <si>
    <t>Purchase one gas system</t>
  </si>
  <si>
    <t>Quotes</t>
  </si>
  <si>
    <t>Purchase remaining gas system</t>
  </si>
  <si>
    <t>Ship Chamber 1 to PSI</t>
  </si>
  <si>
    <t>Mount and Test Chambers 2-4</t>
  </si>
  <si>
    <t>Ship Chambers to PSI</t>
  </si>
  <si>
    <t>Commision Chambers 2-4 at PSI</t>
  </si>
  <si>
    <t>Commision Chamber 1 at PSI</t>
  </si>
  <si>
    <t>Studens</t>
  </si>
  <si>
    <t>Estimate from similar projects (Designer)</t>
  </si>
  <si>
    <t>split</t>
    <phoneticPr fontId="1" type="noConversion"/>
  </si>
  <si>
    <t>M&amp;S</t>
    <phoneticPr fontId="1" type="noConversion"/>
  </si>
  <si>
    <t>Labor</t>
    <phoneticPr fontId="1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</si>
</sst>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[$-409]dd\-mmm\-yy;@"/>
  </numFmts>
  <fonts count="4">
    <font>
      <sz val="10"/>
      <name val="Verdana"/>
    </font>
    <font>
      <sz val="8"/>
      <name val="Verdana"/>
    </font>
    <font>
      <u/>
      <sz val="10"/>
      <color indexed="12"/>
      <name val="Verdana"/>
    </font>
    <font>
      <u/>
      <sz val="10"/>
      <color indexed="2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I28"/>
  <sheetViews>
    <sheetView tabSelected="1" workbookViewId="0">
      <selection activeCell="F29" sqref="F29"/>
    </sheetView>
  </sheetViews>
  <sheetFormatPr baseColWidth="10" defaultRowHeight="13"/>
  <cols>
    <col min="1" max="1" width="10.7109375" style="2"/>
    <col min="2" max="2" width="31" style="6" customWidth="1"/>
    <col min="3" max="3" width="24.5703125" style="3" customWidth="1"/>
    <col min="4" max="4" width="23.42578125" style="2" customWidth="1"/>
    <col min="5" max="6" width="10.7109375" style="2"/>
    <col min="7" max="7" width="11.85546875" style="5" customWidth="1"/>
    <col min="8" max="16384" width="10.7109375" style="2"/>
  </cols>
  <sheetData>
    <row r="1" spans="2:9">
      <c r="B1" s="6" t="s">
        <v>5</v>
      </c>
      <c r="C1" s="2" t="s">
        <v>0</v>
      </c>
      <c r="D1" s="2" t="s">
        <v>1</v>
      </c>
      <c r="E1" s="2" t="s">
        <v>2</v>
      </c>
      <c r="F1" s="2" t="s">
        <v>3</v>
      </c>
      <c r="G1" s="4" t="s">
        <v>4</v>
      </c>
      <c r="H1" s="2" t="s">
        <v>37</v>
      </c>
    </row>
    <row r="2" spans="2:9">
      <c r="C2" s="2"/>
      <c r="H2" s="2" t="s">
        <v>38</v>
      </c>
      <c r="I2" s="2" t="s">
        <v>39</v>
      </c>
    </row>
    <row r="3" spans="2:9" ht="39">
      <c r="B3" s="1" t="s">
        <v>11</v>
      </c>
      <c r="C3" s="3">
        <v>40389</v>
      </c>
      <c r="D3" s="3">
        <f>C3+180</f>
        <v>40569</v>
      </c>
      <c r="E3" s="2" t="s">
        <v>6</v>
      </c>
      <c r="F3" s="2">
        <v>200424</v>
      </c>
      <c r="G3" s="5" t="s">
        <v>7</v>
      </c>
      <c r="H3" s="2">
        <f>F3</f>
        <v>200424</v>
      </c>
    </row>
    <row r="4" spans="2:9">
      <c r="B4" s="1" t="s">
        <v>27</v>
      </c>
      <c r="C4" s="3">
        <v>40421</v>
      </c>
      <c r="D4" s="3">
        <f t="shared" ref="D4:D9" si="0">C4+60</f>
        <v>40481</v>
      </c>
      <c r="E4" s="2" t="s">
        <v>6</v>
      </c>
      <c r="F4" s="2">
        <v>12150</v>
      </c>
      <c r="G4" s="5" t="s">
        <v>28</v>
      </c>
      <c r="H4" s="2">
        <f>F4</f>
        <v>12150</v>
      </c>
    </row>
    <row r="5" spans="2:9">
      <c r="B5" s="6" t="s">
        <v>8</v>
      </c>
      <c r="C5" s="3">
        <v>40389</v>
      </c>
      <c r="D5" s="3">
        <f t="shared" si="0"/>
        <v>40449</v>
      </c>
      <c r="E5" s="2" t="s">
        <v>9</v>
      </c>
      <c r="F5" s="2">
        <v>20000</v>
      </c>
      <c r="G5" s="2" t="s">
        <v>10</v>
      </c>
      <c r="H5" s="2">
        <v>15000</v>
      </c>
      <c r="I5" s="2">
        <v>5000</v>
      </c>
    </row>
    <row r="6" spans="2:9">
      <c r="B6" s="6" t="s">
        <v>12</v>
      </c>
      <c r="C6" s="3">
        <v>40389</v>
      </c>
      <c r="D6" s="3">
        <f t="shared" si="0"/>
        <v>40449</v>
      </c>
      <c r="E6" s="2" t="s">
        <v>9</v>
      </c>
      <c r="F6" s="2">
        <v>5000</v>
      </c>
      <c r="G6" s="2" t="s">
        <v>13</v>
      </c>
      <c r="H6" s="2">
        <v>1000</v>
      </c>
      <c r="I6" s="2">
        <v>4000</v>
      </c>
    </row>
    <row r="7" spans="2:9">
      <c r="B7" s="6" t="s">
        <v>14</v>
      </c>
      <c r="C7" s="3">
        <v>40389</v>
      </c>
      <c r="D7" s="3">
        <f t="shared" si="0"/>
        <v>40449</v>
      </c>
      <c r="E7" s="2" t="s">
        <v>16</v>
      </c>
      <c r="F7" s="2">
        <v>0</v>
      </c>
      <c r="G7" s="5" t="s">
        <v>17</v>
      </c>
    </row>
    <row r="8" spans="2:9" ht="26">
      <c r="B8" s="6" t="s">
        <v>23</v>
      </c>
      <c r="C8" s="3">
        <v>40451</v>
      </c>
      <c r="D8" s="3">
        <f t="shared" si="0"/>
        <v>40511</v>
      </c>
      <c r="E8" s="2" t="s">
        <v>9</v>
      </c>
      <c r="F8" s="2">
        <v>10000</v>
      </c>
      <c r="G8" s="5" t="s">
        <v>24</v>
      </c>
      <c r="H8" s="2">
        <v>5000</v>
      </c>
      <c r="I8" s="2">
        <v>5000</v>
      </c>
    </row>
    <row r="9" spans="2:9" ht="52">
      <c r="B9" s="6" t="s">
        <v>15</v>
      </c>
      <c r="C9" s="3">
        <v>40450</v>
      </c>
      <c r="D9" s="3">
        <f t="shared" si="0"/>
        <v>40510</v>
      </c>
      <c r="E9" s="2" t="s">
        <v>16</v>
      </c>
      <c r="F9" s="2">
        <v>5000</v>
      </c>
      <c r="G9" s="5" t="s">
        <v>36</v>
      </c>
      <c r="I9" s="2">
        <f>F9</f>
        <v>5000</v>
      </c>
    </row>
    <row r="10" spans="2:9" ht="26">
      <c r="B10" s="6" t="s">
        <v>18</v>
      </c>
      <c r="C10" s="3">
        <v>40574</v>
      </c>
      <c r="D10" s="3">
        <f>C10+365</f>
        <v>40939</v>
      </c>
      <c r="E10" s="2" t="s">
        <v>16</v>
      </c>
      <c r="G10" s="5" t="s">
        <v>19</v>
      </c>
    </row>
    <row r="11" spans="2:9" ht="26">
      <c r="B11" s="6" t="s">
        <v>20</v>
      </c>
      <c r="C11" s="3">
        <v>40574</v>
      </c>
      <c r="D11" s="3">
        <f>C11+60</f>
        <v>40634</v>
      </c>
      <c r="E11" s="2" t="s">
        <v>16</v>
      </c>
      <c r="G11" s="5" t="s">
        <v>21</v>
      </c>
    </row>
    <row r="12" spans="2:9">
      <c r="B12" s="6" t="s">
        <v>22</v>
      </c>
      <c r="C12" s="3">
        <v>40512</v>
      </c>
      <c r="D12" s="3">
        <f>C12+60</f>
        <v>40572</v>
      </c>
      <c r="E12" s="2" t="s">
        <v>16</v>
      </c>
      <c r="F12" s="2">
        <v>5000</v>
      </c>
      <c r="G12" s="5" t="s">
        <v>25</v>
      </c>
      <c r="I12" s="2">
        <f>F12</f>
        <v>5000</v>
      </c>
    </row>
    <row r="13" spans="2:9" ht="26">
      <c r="B13" s="6" t="s">
        <v>26</v>
      </c>
      <c r="C13" s="3">
        <v>40633</v>
      </c>
      <c r="D13" s="3">
        <f>C13+60</f>
        <v>40693</v>
      </c>
      <c r="E13" s="2" t="s">
        <v>16</v>
      </c>
      <c r="G13" s="5" t="s">
        <v>19</v>
      </c>
    </row>
    <row r="14" spans="2:9">
      <c r="B14" s="6" t="s">
        <v>30</v>
      </c>
      <c r="C14" s="3">
        <v>40694</v>
      </c>
      <c r="D14" s="3">
        <f>C14+30</f>
        <v>40724</v>
      </c>
      <c r="E14" s="2" t="s">
        <v>9</v>
      </c>
      <c r="F14" s="2">
        <v>2000</v>
      </c>
      <c r="G14" s="5" t="s">
        <v>13</v>
      </c>
      <c r="H14" s="2">
        <v>1500</v>
      </c>
      <c r="I14" s="2">
        <v>500</v>
      </c>
    </row>
    <row r="15" spans="2:9">
      <c r="B15" s="6" t="s">
        <v>34</v>
      </c>
      <c r="C15" s="3">
        <v>40724</v>
      </c>
      <c r="D15" s="3">
        <f>C15+30</f>
        <v>40754</v>
      </c>
      <c r="G15" s="5" t="s">
        <v>35</v>
      </c>
    </row>
    <row r="16" spans="2:9">
      <c r="B16" s="6" t="s">
        <v>29</v>
      </c>
      <c r="C16" s="3">
        <v>40602</v>
      </c>
      <c r="D16" s="3">
        <f>C16+60</f>
        <v>40662</v>
      </c>
      <c r="E16" s="2" t="s">
        <v>6</v>
      </c>
      <c r="F16" s="2">
        <v>23850</v>
      </c>
      <c r="G16" s="5" t="s">
        <v>28</v>
      </c>
      <c r="H16" s="2">
        <f>F16</f>
        <v>23850</v>
      </c>
    </row>
    <row r="17" spans="2:9" ht="26">
      <c r="B17" s="6" t="s">
        <v>31</v>
      </c>
      <c r="C17" s="3">
        <v>40694</v>
      </c>
      <c r="D17" s="3">
        <f>D10+60</f>
        <v>40999</v>
      </c>
      <c r="E17" s="2" t="s">
        <v>16</v>
      </c>
      <c r="G17" s="5" t="s">
        <v>19</v>
      </c>
    </row>
    <row r="18" spans="2:9">
      <c r="B18" s="6" t="s">
        <v>32</v>
      </c>
      <c r="C18" s="3">
        <v>40999</v>
      </c>
      <c r="D18" s="3">
        <f>C18+30</f>
        <v>41029</v>
      </c>
      <c r="E18" s="2" t="s">
        <v>9</v>
      </c>
      <c r="F18" s="2">
        <v>4000</v>
      </c>
      <c r="H18" s="2">
        <v>3000</v>
      </c>
      <c r="I18" s="2">
        <v>1000</v>
      </c>
    </row>
    <row r="19" spans="2:9">
      <c r="B19" s="6" t="s">
        <v>33</v>
      </c>
      <c r="C19" s="3">
        <v>41029</v>
      </c>
      <c r="D19" s="3">
        <f>C19+30</f>
        <v>41059</v>
      </c>
      <c r="E19" s="2" t="s">
        <v>16</v>
      </c>
      <c r="G19" s="5" t="s">
        <v>35</v>
      </c>
    </row>
    <row r="20" spans="2:9">
      <c r="H20" s="2">
        <f>SUM(H3:H19)</f>
        <v>261924</v>
      </c>
      <c r="I20" s="2">
        <f>SUM(I3:I19)</f>
        <v>25500</v>
      </c>
    </row>
    <row r="24" spans="2:9">
      <c r="D24" s="2">
        <v>180000</v>
      </c>
      <c r="E24" s="2">
        <f>D24*0.25</f>
        <v>45000</v>
      </c>
      <c r="F24" s="2">
        <f>D24+E24</f>
        <v>225000</v>
      </c>
    </row>
    <row r="25" spans="2:9">
      <c r="D25" s="2">
        <v>65661</v>
      </c>
      <c r="F25" s="2">
        <f>0.2*F24</f>
        <v>45000</v>
      </c>
    </row>
    <row r="26" spans="2:9">
      <c r="D26" s="2">
        <v>11600</v>
      </c>
      <c r="F26" s="2">
        <f>F24-F25</f>
        <v>180000</v>
      </c>
    </row>
    <row r="27" spans="2:9">
      <c r="D27" s="2">
        <f>SUM(D24:D26)</f>
        <v>257261</v>
      </c>
      <c r="F27" s="2">
        <f>25500</f>
        <v>25500</v>
      </c>
    </row>
    <row r="28" spans="2:9">
      <c r="F28" s="2">
        <f>F26+F27</f>
        <v>205500</v>
      </c>
    </row>
  </sheetData>
  <sheetCalcPr fullCalcOnLoad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2014-02-10T20:25:52Z</dcterms:modified>
</cp:coreProperties>
</file>