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6300" yWindow="-80" windowWidth="21600" windowHeight="13840" tabRatio="500"/>
  </bookViews>
  <sheets>
    <sheet name="MUSE-cost-summary.txt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5" i="1"/>
  <c r="H11"/>
  <c r="G11"/>
  <c r="F11"/>
  <c r="E11"/>
  <c r="D11"/>
  <c r="C11"/>
  <c r="H10"/>
  <c r="G10"/>
  <c r="F10"/>
  <c r="D10"/>
  <c r="H9"/>
  <c r="G9"/>
  <c r="F9"/>
  <c r="E9"/>
  <c r="H8"/>
  <c r="G8"/>
  <c r="F8"/>
  <c r="H7"/>
  <c r="G7"/>
  <c r="F7"/>
  <c r="H6"/>
  <c r="G6"/>
  <c r="H5"/>
  <c r="G5"/>
  <c r="F5"/>
  <c r="H4"/>
  <c r="G4"/>
  <c r="H3"/>
  <c r="G3"/>
</calcChain>
</file>

<file path=xl/sharedStrings.xml><?xml version="1.0" encoding="utf-8"?>
<sst xmlns="http://schemas.openxmlformats.org/spreadsheetml/2006/main" count="33" uniqueCount="33">
  <si>
    <t>Scintillators</t>
  </si>
  <si>
    <t>Design scint., beam mon., veto</t>
  </si>
  <si>
    <t>Procure materials</t>
  </si>
  <si>
    <t>7.2.1</t>
  </si>
  <si>
    <t>Order scintillator</t>
  </si>
  <si>
    <t>7.2.2</t>
  </si>
  <si>
    <t>7.2.3</t>
  </si>
  <si>
    <t>Order Supplies</t>
  </si>
  <si>
    <t>7.2.4</t>
  </si>
  <si>
    <t>Order backing structure</t>
  </si>
  <si>
    <t>7.2.5</t>
  </si>
  <si>
    <t>Order shipping crates</t>
  </si>
  <si>
    <t>WBS-Code</t>
  </si>
  <si>
    <t>Title</t>
  </si>
  <si>
    <t>Order PMTs</t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</si>
  <si>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</si>
  <si>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</si>
  <si>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</si>
  <si>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</si>
  <si>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</si>
  <si>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Total with Contingency</t>
    <phoneticPr fontId="1" type="noConversion"/>
  </si>
  <si>
    <t>BOE</t>
    <phoneticPr fontId="1" type="noConversion"/>
  </si>
  <si>
    <t>Notes</t>
    <phoneticPr fontId="1" type="noConversion"/>
  </si>
  <si>
    <t>Labor</t>
    <phoneticPr fontId="1" type="noConversion"/>
  </si>
  <si>
    <t>Total</t>
    <phoneticPr fontId="1" type="noConversion"/>
  </si>
  <si>
    <t>include shipping cost in labor</t>
    <phoneticPr fontId="1" type="noConversion"/>
  </si>
  <si>
    <t>Labor</t>
    <phoneticPr fontId="1" type="noConversion"/>
  </si>
  <si>
    <t>UG salaries</t>
    <phoneticPr fontId="1" type="noConversion"/>
  </si>
  <si>
    <t>GS stipend+tuition</t>
    <phoneticPr fontId="1" type="noConversion"/>
  </si>
  <si>
    <t>Fringe</t>
    <phoneticPr fontId="1" type="noConversion"/>
  </si>
  <si>
    <t>Quotes, past experience</t>
    <phoneticPr fontId="1" type="noConversion"/>
  </si>
  <si>
    <t>quote</t>
    <phoneticPr fontId="1" type="noConversion"/>
  </si>
  <si>
    <t>quote</t>
    <phoneticPr fontId="1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</si>
</sst>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wrapText="1"/>
    </xf>
    <xf numFmtId="165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J15"/>
  <sheetViews>
    <sheetView tabSelected="1" workbookViewId="0">
      <selection activeCell="I6" sqref="I6"/>
    </sheetView>
  </sheetViews>
  <sheetFormatPr baseColWidth="10" defaultRowHeight="13"/>
  <cols>
    <col min="1" max="1" width="10.7109375" style="1"/>
    <col min="2" max="2" width="25" style="1" customWidth="1"/>
    <col min="3" max="3" width="13" style="2" customWidth="1"/>
    <col min="4" max="8" width="10.7109375" style="2"/>
    <col min="9" max="9" width="10.7109375" style="1"/>
    <col min="10" max="10" width="18.140625" style="1" customWidth="1"/>
    <col min="11" max="16384" width="10.7109375" style="1"/>
  </cols>
  <sheetData>
    <row r="1" spans="1:10" ht="26">
      <c r="A1" s="1" t="s">
        <v>12</v>
      </c>
      <c r="B1" s="1" t="s">
        <v>13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1" t="s">
        <v>21</v>
      </c>
      <c r="J1" s="1" t="s">
        <v>22</v>
      </c>
    </row>
    <row r="2" spans="1:10" ht="26">
      <c r="A2" s="1">
        <v>7</v>
      </c>
      <c r="B2" s="1" t="s">
        <v>0</v>
      </c>
      <c r="I2" s="1" t="s">
        <v>30</v>
      </c>
    </row>
    <row r="3" spans="1:10">
      <c r="A3" s="1">
        <v>7.1</v>
      </c>
      <c r="B3" s="1" t="s">
        <v>1</v>
      </c>
      <c r="G3" s="2">
        <f>SUM(C3:E3)</f>
        <v>0</v>
      </c>
      <c r="H3" s="2">
        <f>G3+F3</f>
        <v>0</v>
      </c>
    </row>
    <row r="4" spans="1:10">
      <c r="A4" s="1">
        <v>7.2</v>
      </c>
      <c r="B4" s="1" t="s">
        <v>2</v>
      </c>
      <c r="G4" s="2">
        <f t="shared" ref="G4:G10" si="0">SUM(C4:E4)</f>
        <v>0</v>
      </c>
      <c r="H4" s="2">
        <f t="shared" ref="H4:H10" si="1">G4+F4</f>
        <v>0</v>
      </c>
    </row>
    <row r="5" spans="1:10">
      <c r="A5" s="1" t="s">
        <v>3</v>
      </c>
      <c r="B5" s="1" t="s">
        <v>4</v>
      </c>
      <c r="C5" s="2">
        <v>78540</v>
      </c>
      <c r="F5" s="2">
        <f>0.16*G5</f>
        <v>12566.4</v>
      </c>
      <c r="G5" s="2">
        <f t="shared" si="0"/>
        <v>78540</v>
      </c>
      <c r="H5" s="2">
        <f t="shared" si="1"/>
        <v>91106.4</v>
      </c>
      <c r="I5" s="1" t="s">
        <v>32</v>
      </c>
    </row>
    <row r="6" spans="1:10">
      <c r="A6" s="1" t="s">
        <v>5</v>
      </c>
      <c r="B6" s="1" t="s">
        <v>14</v>
      </c>
      <c r="C6" s="2">
        <v>187272</v>
      </c>
      <c r="F6" s="2">
        <v>31836</v>
      </c>
      <c r="G6" s="2">
        <f t="shared" si="0"/>
        <v>187272</v>
      </c>
      <c r="H6" s="2">
        <f t="shared" si="1"/>
        <v>219108</v>
      </c>
      <c r="I6" s="1" t="s">
        <v>31</v>
      </c>
    </row>
    <row r="7" spans="1:10">
      <c r="A7" s="1" t="s">
        <v>6</v>
      </c>
      <c r="B7" s="1" t="s">
        <v>7</v>
      </c>
      <c r="C7" s="2">
        <v>18058</v>
      </c>
      <c r="D7" s="2">
        <v>0</v>
      </c>
      <c r="E7" s="2">
        <v>0</v>
      </c>
      <c r="F7" s="2">
        <f>0.19*G7</f>
        <v>3431.02</v>
      </c>
      <c r="G7" s="2">
        <f t="shared" si="0"/>
        <v>18058</v>
      </c>
      <c r="H7" s="2">
        <f t="shared" si="1"/>
        <v>21489.02</v>
      </c>
    </row>
    <row r="8" spans="1:10">
      <c r="A8" s="1" t="s">
        <v>8</v>
      </c>
      <c r="B8" s="1" t="s">
        <v>9</v>
      </c>
      <c r="C8" s="2">
        <v>44215</v>
      </c>
      <c r="F8" s="2">
        <f>0.21*G8</f>
        <v>9285.15</v>
      </c>
      <c r="G8" s="2">
        <f t="shared" si="0"/>
        <v>44215</v>
      </c>
      <c r="H8" s="2">
        <f t="shared" si="1"/>
        <v>53500.15</v>
      </c>
    </row>
    <row r="9" spans="1:10" ht="26">
      <c r="A9" s="1" t="s">
        <v>10</v>
      </c>
      <c r="B9" s="1" t="s">
        <v>11</v>
      </c>
      <c r="C9" s="2">
        <v>3600</v>
      </c>
      <c r="D9" s="2">
        <v>21600</v>
      </c>
      <c r="E9" s="2">
        <f>0.33*C9</f>
        <v>1188</v>
      </c>
      <c r="F9" s="2">
        <f>0.21*G9</f>
        <v>5541.48</v>
      </c>
      <c r="G9" s="2">
        <f t="shared" si="0"/>
        <v>26388</v>
      </c>
      <c r="H9" s="2">
        <f t="shared" si="1"/>
        <v>31929.48</v>
      </c>
      <c r="J9" s="1" t="s">
        <v>25</v>
      </c>
    </row>
    <row r="10" spans="1:10">
      <c r="B10" s="1" t="s">
        <v>23</v>
      </c>
      <c r="D10" s="2">
        <f>87687-E10</f>
        <v>67735</v>
      </c>
      <c r="E10" s="2">
        <v>19952</v>
      </c>
      <c r="F10" s="2">
        <f>0.11*G10</f>
        <v>9645.57</v>
      </c>
      <c r="G10" s="2">
        <f t="shared" si="0"/>
        <v>87687</v>
      </c>
      <c r="H10" s="2">
        <f t="shared" si="1"/>
        <v>97332.57</v>
      </c>
    </row>
    <row r="11" spans="1:10">
      <c r="B11" s="1" t="s">
        <v>24</v>
      </c>
      <c r="C11" s="2">
        <f t="shared" ref="C11:H11" si="2">SUM(C3:C10)</f>
        <v>331685</v>
      </c>
      <c r="D11" s="2">
        <f t="shared" si="2"/>
        <v>89335</v>
      </c>
      <c r="E11" s="2">
        <f t="shared" si="2"/>
        <v>21140</v>
      </c>
      <c r="F11" s="2">
        <f>SUM(F3:F10)</f>
        <v>72305.62</v>
      </c>
      <c r="G11" s="2">
        <f t="shared" si="2"/>
        <v>442160</v>
      </c>
      <c r="H11" s="2">
        <f t="shared" si="2"/>
        <v>514465.62000000005</v>
      </c>
    </row>
    <row r="14" spans="1:10" ht="26">
      <c r="B14" s="1" t="s">
        <v>26</v>
      </c>
      <c r="C14" s="2" t="s">
        <v>28</v>
      </c>
      <c r="D14" s="2" t="s">
        <v>27</v>
      </c>
      <c r="E14" s="2" t="s">
        <v>29</v>
      </c>
    </row>
    <row r="15" spans="1:10">
      <c r="C15" s="2">
        <f>7275+23000</f>
        <v>30275</v>
      </c>
      <c r="D15" s="2">
        <v>32832</v>
      </c>
      <c r="E15" s="2">
        <v>4628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2014-02-17T20:28:43Z</cp:lastPrinted>
  <dcterms:created xsi:type="dcterms:W3CDTF">2014-02-15T21:22:39Z</dcterms:created>
  <dcterms:modified xsi:type="dcterms:W3CDTF">2014-03-20T23:47:25Z</dcterms:modified>
</cp:coreProperties>
</file>