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iPM" sheetId="1" r:id="rId4"/>
  </sheets>
</workbook>
</file>

<file path=xl/sharedStrings.xml><?xml version="1.0" encoding="utf-8"?>
<sst xmlns="http://schemas.openxmlformats.org/spreadsheetml/2006/main" uniqueCount="105">
  <si>
    <t>WBS 2</t>
  </si>
  <si>
    <t>Beam Cerenkov part</t>
  </si>
  <si>
    <t>start date</t>
  </si>
  <si>
    <t>end date</t>
  </si>
  <si>
    <t>M&amp;S or Labor</t>
  </si>
  <si>
    <t>M &amp; S &amp; E Cost</t>
  </si>
  <si>
    <t xml:space="preserve"> External Skilled Paid Labor</t>
  </si>
  <si>
    <t>Emplyee / Student</t>
  </si>
  <si>
    <t>BOE</t>
  </si>
  <si>
    <t>Funding Source</t>
  </si>
  <si>
    <t>Cost to Sponsor</t>
  </si>
  <si>
    <t>Contingency</t>
  </si>
  <si>
    <t>Reason for Contingency</t>
  </si>
  <si>
    <t>F&amp;A</t>
  </si>
  <si>
    <t>Total Equipment only</t>
  </si>
  <si>
    <t>Contingency equipment only</t>
  </si>
  <si>
    <t>2.1</t>
  </si>
  <si>
    <t>2nd beam test of SiPMS - finalize scintillator and SiPM choice</t>
  </si>
  <si>
    <t>travel - requested separately</t>
  </si>
  <si>
    <t>recent experience for 1 1-week + 1 2-week trips</t>
  </si>
  <si>
    <t>BSF</t>
  </si>
  <si>
    <t>recent experience for trip costs variations</t>
  </si>
  <si>
    <t>2.2</t>
  </si>
  <si>
    <t>Design frames for SiPM assembly &amp; detectors, electronics readout cards</t>
  </si>
  <si>
    <t>Labor</t>
  </si>
  <si>
    <t>outside designer, subcontract from TAU, estimate by RG</t>
  </si>
  <si>
    <t xml:space="preserve"> </t>
  </si>
  <si>
    <t>Design uncertainty leads to larger contingency</t>
  </si>
  <si>
    <t>2.3</t>
  </si>
  <si>
    <t>Order BC422 (404?) from Saint-Gobain</t>
  </si>
  <si>
    <t>Equipment</t>
  </si>
  <si>
    <t>Saint Gobain quote, 11/2/2015</t>
  </si>
  <si>
    <t>NSF / DOE</t>
  </si>
  <si>
    <t>10% based on currency fluctuations</t>
  </si>
  <si>
    <t>2.4</t>
  </si>
  <si>
    <t xml:space="preserve">Order Hamamatsu (Advancid) APDs </t>
  </si>
  <si>
    <t>Hamamatsu quote to Alexey Stoykov</t>
  </si>
  <si>
    <t>10% based on inflation, discount</t>
  </si>
  <si>
    <t>2.5</t>
  </si>
  <si>
    <t>Order amplifiers</t>
  </si>
  <si>
    <t>from Alexey Stoykov</t>
  </si>
  <si>
    <t>10% based on inflation</t>
  </si>
  <si>
    <t>Order circuit boards</t>
  </si>
  <si>
    <t>2.6</t>
  </si>
  <si>
    <t>Build assembly frames</t>
  </si>
  <si>
    <t>from prototype fall 2015</t>
  </si>
  <si>
    <t>Buy CFDs</t>
  </si>
  <si>
    <t>PSI Electronics</t>
  </si>
  <si>
    <t>10% based on inflation, currency fluctuations</t>
  </si>
  <si>
    <t>2.8</t>
  </si>
  <si>
    <t>Build detector frames</t>
  </si>
  <si>
    <t>2.9</t>
  </si>
  <si>
    <t>Buy cables</t>
  </si>
  <si>
    <t>from PSI catalog, 12/10/2015</t>
  </si>
  <si>
    <t>2.10</t>
  </si>
  <si>
    <t>Supplies</t>
  </si>
  <si>
    <t>supplies - glue etc</t>
  </si>
  <si>
    <t>glue for scintillator-APD bond, etc</t>
  </si>
  <si>
    <t>NSF/DOE</t>
  </si>
  <si>
    <t>Glues, tape, cable ties, …</t>
  </si>
  <si>
    <t>2.11</t>
  </si>
  <si>
    <t>cut and polish scintillator</t>
  </si>
  <si>
    <t>Estimate based on prototype construction</t>
  </si>
  <si>
    <r>
      <rPr>
        <sz val="10"/>
        <color indexed="8"/>
        <rFont val="Helvetica Neue"/>
      </rPr>
      <t xml:space="preserve"> </t>
    </r>
  </si>
  <si>
    <t>2.12</t>
  </si>
  <si>
    <t>assemble detector</t>
  </si>
  <si>
    <t>Estimate based on prototype construction, frames assembled in parallel</t>
  </si>
  <si>
    <t>2.12.1</t>
  </si>
  <si>
    <t>wrap detectors</t>
  </si>
  <si>
    <t>supplies for wrapping already in hand</t>
  </si>
  <si>
    <t>tedlar or similar</t>
  </si>
  <si>
    <t>2.13</t>
  </si>
  <si>
    <t>Detector cosmic tests</t>
  </si>
  <si>
    <t>Characterize performance, perhaps borrowed equipment</t>
  </si>
  <si>
    <t>2.14</t>
  </si>
  <si>
    <t>Send detector to PSI</t>
  </si>
  <si>
    <t>Shipping</t>
  </si>
  <si>
    <t>based on 12/2015 STT shipping, Israel to PSI, and same for return</t>
  </si>
  <si>
    <t>Might be assembled at PSI, only ship components</t>
  </si>
  <si>
    <t>2.15</t>
  </si>
  <si>
    <t>install SiPMs at PSI and commission</t>
  </si>
  <si>
    <t>Travel - requested separately</t>
  </si>
  <si>
    <t>recent experience for 2 2-week trips to Switzerland</t>
  </si>
  <si>
    <t>TOTAL</t>
  </si>
  <si>
    <t>1st yr TOTAL</t>
  </si>
  <si>
    <t>M&amp;S</t>
  </si>
  <si>
    <t>Status</t>
  </si>
  <si>
    <t>Total</t>
  </si>
  <si>
    <t>Tubes</t>
  </si>
  <si>
    <t>Firm</t>
  </si>
  <si>
    <t>Other stuff</t>
  </si>
  <si>
    <t>Other</t>
  </si>
  <si>
    <t>Notes</t>
  </si>
  <si>
    <t>99.7</t>
  </si>
  <si>
    <t>assume no overhead from PSI</t>
  </si>
  <si>
    <t>99.9</t>
  </si>
  <si>
    <t>most others</t>
  </si>
  <si>
    <t>15% overhead from TAU</t>
  </si>
  <si>
    <t>note: need to add Rutgers overheads!</t>
  </si>
  <si>
    <t xml:space="preserve">1st year totals: can even $ flow by pushing CFDs + cables into year 2 </t>
  </si>
  <si>
    <t>use few test</t>
  </si>
  <si>
    <t>components</t>
  </si>
  <si>
    <t>for first year</t>
  </si>
  <si>
    <t>99.5,.6,.8</t>
  </si>
  <si>
    <t>Use 20% contingency, possible design changes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</si>
</sst>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&quot;-&quot;mmm&quot;-&quot;yyyy"/>
    <numFmt numFmtId="60" formatCode="&quot;$&quot;#,##0"/>
    <numFmt numFmtId="61" formatCode="&quot;$&quot;#,##0.00"/>
  </numFmts>
  <fonts count="6">
    <font>
      <sz val="11"/>
      <color indexed="8"/>
      <name val="Helvetica Neue"/>
    </font>
    <font>
      <sz val="12"/>
      <color indexed="8"/>
      <name val="Helvetica"/>
    </font>
    <font>
      <sz val="14"/>
      <color indexed="8"/>
      <name val="Helvetica Neue"/>
    </font>
    <font>
      <sz val="10"/>
      <color indexed="8"/>
      <name val="Helvetica Neue"/>
    </font>
    <font>
      <sz val="10"/>
      <color indexed="14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center" vertical="center" wrapText="1"/>
    </xf>
    <xf numFmtId="5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/>
    </xf>
    <xf numFmtId="60" fontId="3" fillId="2" borderId="1" applyNumberFormat="1" applyFont="1" applyFill="1" applyBorder="1" applyAlignment="1" applyProtection="0">
      <alignment horizontal="center" vertical="center"/>
    </xf>
    <xf numFmtId="60" fontId="3" fillId="2" borderId="1" applyNumberFormat="1" applyFont="1" applyFill="1" applyBorder="1" applyAlignment="1" applyProtection="0">
      <alignment horizontal="center" vertical="center" wrapText="1"/>
    </xf>
    <xf numFmtId="0" fontId="0" fillId="2" borderId="2" applyNumberFormat="1" applyFont="1" applyFill="1" applyBorder="1" applyAlignment="1" applyProtection="0">
      <alignment horizontal="center" vertical="bottom"/>
    </xf>
    <xf numFmtId="61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1" applyFont="1" applyFill="1" applyBorder="1" applyAlignment="1" applyProtection="0">
      <alignment horizontal="left" vertical="center" wrapText="1"/>
    </xf>
    <xf numFmtId="0" fontId="3" fillId="2" borderId="3" applyNumberFormat="1" applyFont="1" applyFill="1" applyBorder="1" applyAlignment="1" applyProtection="0">
      <alignment horizontal="center" vertical="center"/>
    </xf>
    <xf numFmtId="60" fontId="3" fillId="2" borderId="3" applyNumberFormat="1" applyFont="1" applyFill="1" applyBorder="1" applyAlignment="1" applyProtection="0">
      <alignment horizontal="center" vertical="center"/>
    </xf>
    <xf numFmtId="0" fontId="3" fillId="2" borderId="4" applyNumberFormat="1" applyFont="1" applyFill="1" applyBorder="1" applyAlignment="1" applyProtection="0">
      <alignment horizontal="center" vertical="center" wrapText="1"/>
    </xf>
    <xf numFmtId="0" fontId="4" fillId="3" borderId="5" applyNumberFormat="1" applyFont="1" applyFill="1" applyBorder="1" applyAlignment="1" applyProtection="0">
      <alignment horizontal="center" vertical="center" wrapText="1"/>
    </xf>
    <xf numFmtId="60" fontId="4" fillId="3" borderId="5" applyNumberFormat="1" applyFont="1" applyFill="1" applyBorder="1" applyAlignment="1" applyProtection="0">
      <alignment horizontal="center" vertical="center"/>
    </xf>
    <xf numFmtId="60" fontId="3" fillId="2" borderId="6" applyNumberFormat="1" applyFont="1" applyFill="1" applyBorder="1" applyAlignment="1" applyProtection="0">
      <alignment horizontal="center" vertical="center"/>
    </xf>
    <xf numFmtId="0" fontId="3" fillId="2" borderId="7" applyNumberFormat="1" applyFont="1" applyFill="1" applyBorder="1" applyAlignment="1" applyProtection="0">
      <alignment horizontal="center" vertical="center" wrapText="1"/>
    </xf>
    <xf numFmtId="0" fontId="3" fillId="3" borderId="5" applyNumberFormat="1" applyFont="1" applyFill="1" applyBorder="1" applyAlignment="1" applyProtection="0">
      <alignment horizontal="center" vertical="center" wrapText="1"/>
    </xf>
    <xf numFmtId="60" fontId="3" fillId="3" borderId="5" applyNumberFormat="1" applyFont="1" applyFill="1" applyBorder="1" applyAlignment="1" applyProtection="0">
      <alignment horizontal="center" vertical="center"/>
    </xf>
    <xf numFmtId="0" fontId="3" fillId="2" borderId="8" applyNumberFormat="1" applyFont="1" applyFill="1" applyBorder="1" applyAlignment="1" applyProtection="0">
      <alignment horizontal="center" vertical="center" wrapText="1"/>
    </xf>
    <xf numFmtId="0" fontId="3" fillId="2" borderId="9" applyNumberFormat="1" applyFont="1" applyFill="1" applyBorder="1" applyAlignment="1" applyProtection="0">
      <alignment horizontal="center" vertical="center" wrapText="1"/>
    </xf>
    <xf numFmtId="0" fontId="3" fillId="2" borderId="10" applyNumberFormat="1" applyFont="1" applyFill="1" applyBorder="1" applyAlignment="1" applyProtection="0">
      <alignment horizontal="center" vertical="center"/>
    </xf>
    <xf numFmtId="60" fontId="3" fillId="2" borderId="10" applyNumberFormat="1" applyFont="1" applyFill="1" applyBorder="1" applyAlignment="1" applyProtection="0">
      <alignment horizontal="center" vertical="center"/>
    </xf>
    <xf numFmtId="0" fontId="3" fillId="2" borderId="11" applyNumberFormat="1" applyFont="1" applyFill="1" applyBorder="1" applyAlignment="1" applyProtection="0">
      <alignment horizontal="center" vertical="center" wrapText="1"/>
    </xf>
    <xf numFmtId="10" fontId="3" fillId="2" borderId="1" applyNumberFormat="1" applyFont="1" applyFill="1" applyBorder="1" applyAlignment="1" applyProtection="0">
      <alignment horizontal="center" vertical="center"/>
    </xf>
    <xf numFmtId="49" fontId="5" fillId="2" borderId="1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ff0000"/>
      <rgbColor rgb="ffaaaaaa"/>
      <rgbColor rgb="ffb2b2b2"/>
      <rgbColor rgb="ff9c6500"/>
      <rgbColor rgb="ffffffcc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42"/>
  <sheetViews>
    <sheetView workbookViewId="0" showGridLines="0" defaultGridColor="1"/>
  </sheetViews>
  <sheetFormatPr defaultColWidth="10.8333" defaultRowHeight="13" customHeight="1" outlineLevelRow="0" outlineLevelCol="0"/>
  <cols>
    <col min="1" max="1" width="10" style="1" customWidth="1"/>
    <col min="2" max="2" width="28.8516" style="1" customWidth="1"/>
    <col min="3" max="3" width="11.6719" style="1" customWidth="1"/>
    <col min="4" max="4" width="11" style="1" customWidth="1"/>
    <col min="5" max="5" width="21.8516" style="1" customWidth="1"/>
    <col min="6" max="6" width="7.5" style="1" customWidth="1"/>
    <col min="7" max="7" width="8.5" style="1" customWidth="1"/>
    <col min="8" max="8" width="7.5" style="1" customWidth="1"/>
    <col min="9" max="9" width="28.6719" style="1" customWidth="1"/>
    <col min="10" max="10" width="9.67188" style="1" customWidth="1"/>
    <col min="11" max="11" width="10.5" style="1" customWidth="1"/>
    <col min="12" max="12" width="8.35156" style="1" customWidth="1"/>
    <col min="13" max="13" width="26.5" style="1" customWidth="1"/>
    <col min="14" max="14" width="6.35156" style="1" customWidth="1"/>
    <col min="15" max="15" width="14.5" style="1" customWidth="1"/>
    <col min="16" max="16" width="19.5" style="1" customWidth="1"/>
    <col min="17" max="256" width="10.8516" style="1" customWidth="1"/>
  </cols>
  <sheetData>
    <row r="1" ht="39" customHeight="1">
      <c r="A1" t="s" s="2">
        <v>0</v>
      </c>
      <c r="B1" t="s" s="3">
        <v>1</v>
      </c>
      <c r="C1" t="s" s="2">
        <v>2</v>
      </c>
      <c r="D1" t="s" s="2">
        <v>3</v>
      </c>
      <c r="E1" t="s" s="2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2">
        <v>9</v>
      </c>
      <c r="K1" t="s" s="2">
        <v>10</v>
      </c>
      <c r="L1" t="s" s="2">
        <v>11</v>
      </c>
      <c r="M1" t="s" s="3">
        <v>12</v>
      </c>
      <c r="N1" t="s" s="3">
        <v>13</v>
      </c>
      <c r="O1" t="s" s="2">
        <v>14</v>
      </c>
      <c r="P1" t="s" s="2">
        <v>15</v>
      </c>
    </row>
    <row r="2" ht="14.7" customHeight="1">
      <c r="A2" s="2"/>
      <c r="B2" s="4"/>
      <c r="C2" s="5"/>
      <c r="D2" s="5"/>
      <c r="E2" s="6"/>
      <c r="F2" s="7"/>
      <c r="G2" s="7"/>
      <c r="H2" s="7"/>
      <c r="I2" s="4"/>
      <c r="J2" s="6"/>
      <c r="K2" s="7"/>
      <c r="L2" s="7"/>
      <c r="M2" s="4"/>
      <c r="N2" s="4"/>
      <c r="O2" s="6"/>
      <c r="P2" s="6"/>
    </row>
    <row r="3" ht="26.7" customHeight="1">
      <c r="A3" t="s" s="2">
        <v>16</v>
      </c>
      <c r="B3" t="s" s="3">
        <v>17</v>
      </c>
      <c r="C3" s="5">
        <v>41060</v>
      </c>
      <c r="D3" s="5">
        <v>41089</v>
      </c>
      <c r="E3" t="s" s="3">
        <v>18</v>
      </c>
      <c r="F3" s="7"/>
      <c r="G3" s="7"/>
      <c r="H3" s="7"/>
      <c r="I3" t="s" s="3">
        <v>19</v>
      </c>
      <c r="J3" t="s" s="2">
        <v>20</v>
      </c>
      <c r="K3" s="7">
        <f>SUM(F3,G3,H3)</f>
        <v>0</v>
      </c>
      <c r="L3" s="7">
        <v>300</v>
      </c>
      <c r="M3" t="s" s="3">
        <v>21</v>
      </c>
      <c r="N3" s="4"/>
      <c r="O3" s="7">
        <v>0</v>
      </c>
      <c r="P3" s="6"/>
    </row>
    <row r="4" ht="26.7" customHeight="1">
      <c r="A4" t="s" s="2">
        <v>22</v>
      </c>
      <c r="B4" t="s" s="3">
        <v>23</v>
      </c>
      <c r="C4" s="5">
        <v>41090</v>
      </c>
      <c r="D4" s="5">
        <v>41213</v>
      </c>
      <c r="E4" t="s" s="2">
        <v>24</v>
      </c>
      <c r="F4" s="7">
        <v>8000</v>
      </c>
      <c r="G4" s="7"/>
      <c r="H4" s="7"/>
      <c r="I4" t="s" s="3">
        <v>25</v>
      </c>
      <c r="J4" t="s" s="2">
        <v>26</v>
      </c>
      <c r="K4" s="7">
        <f>SUM(F4,G4,H4)</f>
        <v>8000</v>
      </c>
      <c r="L4" s="7"/>
      <c r="M4" t="s" s="3">
        <v>27</v>
      </c>
      <c r="N4" s="8">
        <f>F4*0.4</f>
        <v>3200</v>
      </c>
      <c r="O4" s="7">
        <f>SUM(K4,L4)</f>
        <v>8000</v>
      </c>
      <c r="P4" s="6"/>
    </row>
    <row r="5" ht="26.7" customHeight="1">
      <c r="A5" t="s" s="2">
        <v>28</v>
      </c>
      <c r="B5" t="s" s="3">
        <v>29</v>
      </c>
      <c r="C5" s="5">
        <v>41090</v>
      </c>
      <c r="D5" s="5">
        <v>41213</v>
      </c>
      <c r="E5" t="s" s="3">
        <v>30</v>
      </c>
      <c r="F5" s="7">
        <f>4920</f>
        <v>4920</v>
      </c>
      <c r="G5" s="7"/>
      <c r="H5" s="7"/>
      <c r="I5" t="s" s="3">
        <v>31</v>
      </c>
      <c r="J5" t="s" s="2">
        <v>32</v>
      </c>
      <c r="K5" s="7">
        <f>F5</f>
        <v>4920</v>
      </c>
      <c r="L5" s="7">
        <f>0.1*F5</f>
        <v>492</v>
      </c>
      <c r="M5" t="s" s="3">
        <v>33</v>
      </c>
      <c r="N5" s="8">
        <f>F5*0.15</f>
        <v>738</v>
      </c>
      <c r="O5" s="7">
        <f>SUM(K5+N5)</f>
        <v>5658</v>
      </c>
      <c r="P5" s="7">
        <f>L5</f>
        <v>492</v>
      </c>
    </row>
    <row r="6" ht="14.7" customHeight="1">
      <c r="A6" t="s" s="2">
        <v>34</v>
      </c>
      <c r="B6" t="s" s="3">
        <v>35</v>
      </c>
      <c r="C6" s="5">
        <v>41090</v>
      </c>
      <c r="D6" s="5">
        <v>41213</v>
      </c>
      <c r="E6" t="s" s="3">
        <v>30</v>
      </c>
      <c r="F6" s="7">
        <v>22262</v>
      </c>
      <c r="G6" s="7"/>
      <c r="H6" s="7"/>
      <c r="I6" t="s" s="3">
        <v>36</v>
      </c>
      <c r="J6" t="s" s="2">
        <v>32</v>
      </c>
      <c r="K6" s="7">
        <f>F6</f>
        <v>22262</v>
      </c>
      <c r="L6" s="7">
        <f>0.1*F6</f>
        <v>2226.2</v>
      </c>
      <c r="M6" t="s" s="3">
        <v>37</v>
      </c>
      <c r="N6" s="8">
        <f>F6*0.15</f>
        <v>3339.3</v>
      </c>
      <c r="O6" s="7">
        <f>SUM(K6+N6)</f>
        <v>25601.3</v>
      </c>
      <c r="P6" s="7">
        <f>L6</f>
        <v>2226.2</v>
      </c>
    </row>
    <row r="7" ht="14.7" customHeight="1">
      <c r="A7" t="s" s="2">
        <v>38</v>
      </c>
      <c r="B7" t="s" s="3">
        <v>39</v>
      </c>
      <c r="C7" s="5">
        <v>41090</v>
      </c>
      <c r="D7" s="5">
        <v>41213</v>
      </c>
      <c r="E7" t="s" s="3">
        <v>30</v>
      </c>
      <c r="F7" s="7">
        <v>15000</v>
      </c>
      <c r="G7" s="7"/>
      <c r="H7" s="7"/>
      <c r="I7" t="s" s="3">
        <v>40</v>
      </c>
      <c r="J7" t="s" s="2">
        <v>32</v>
      </c>
      <c r="K7" s="7">
        <f>F7</f>
        <v>15000</v>
      </c>
      <c r="L7" s="7">
        <f>0.1*F7</f>
        <v>1500</v>
      </c>
      <c r="M7" t="s" s="3">
        <v>41</v>
      </c>
      <c r="N7" s="8">
        <f>F7*0.15</f>
        <v>2250</v>
      </c>
      <c r="O7" s="7">
        <f>SUM(K7+N7)</f>
        <v>17250</v>
      </c>
      <c r="P7" s="7">
        <f>L7</f>
        <v>1500</v>
      </c>
    </row>
    <row r="8" ht="14.7" customHeight="1">
      <c r="A8" t="s" s="2">
        <v>38</v>
      </c>
      <c r="B8" t="s" s="3">
        <v>42</v>
      </c>
      <c r="C8" s="5">
        <v>41090</v>
      </c>
      <c r="D8" s="5">
        <v>41213</v>
      </c>
      <c r="E8" t="s" s="3">
        <v>30</v>
      </c>
      <c r="F8" s="7">
        <f>13550-2720-100</f>
        <v>10730</v>
      </c>
      <c r="G8" s="7"/>
      <c r="H8" s="7"/>
      <c r="I8" t="s" s="3">
        <v>40</v>
      </c>
      <c r="J8" s="2"/>
      <c r="K8" s="7">
        <f>F8</f>
        <v>10730</v>
      </c>
      <c r="L8" s="7">
        <f>0.2*F8</f>
        <v>2146</v>
      </c>
      <c r="M8" s="3"/>
      <c r="N8" s="8">
        <f>F8*0.15</f>
        <v>1609.5</v>
      </c>
      <c r="O8" s="7">
        <f>SUM(K8+N8)</f>
        <v>12339.5</v>
      </c>
      <c r="P8" s="7">
        <f>L8</f>
        <v>2146</v>
      </c>
    </row>
    <row r="9" ht="14.7" customHeight="1">
      <c r="A9" t="s" s="2">
        <v>43</v>
      </c>
      <c r="B9" t="s" s="3">
        <v>44</v>
      </c>
      <c r="C9" s="5">
        <v>41182</v>
      </c>
      <c r="D9" s="5">
        <v>41213</v>
      </c>
      <c r="E9" t="s" s="3">
        <v>30</v>
      </c>
      <c r="F9" s="7">
        <v>100</v>
      </c>
      <c r="G9" s="7"/>
      <c r="H9" s="7"/>
      <c r="I9" t="s" s="3">
        <v>45</v>
      </c>
      <c r="J9" t="s" s="2">
        <v>32</v>
      </c>
      <c r="K9" s="7">
        <f>F9</f>
        <v>100</v>
      </c>
      <c r="L9" s="7">
        <f>0.2*F9</f>
        <v>20</v>
      </c>
      <c r="M9" t="s" s="3">
        <v>41</v>
      </c>
      <c r="N9" s="8">
        <f>F9*0.15</f>
        <v>15</v>
      </c>
      <c r="O9" s="7">
        <f>SUM(K9+N9)</f>
        <v>115</v>
      </c>
      <c r="P9" s="7">
        <f>L9</f>
        <v>20</v>
      </c>
    </row>
    <row r="10" ht="26.7" customHeight="1">
      <c r="A10" s="9">
        <v>2.7</v>
      </c>
      <c r="B10" t="s" s="3">
        <v>46</v>
      </c>
      <c r="C10" s="5">
        <v>41182</v>
      </c>
      <c r="D10" s="5">
        <v>41274</v>
      </c>
      <c r="E10" t="s" s="3">
        <v>30</v>
      </c>
      <c r="F10" s="7">
        <v>70000</v>
      </c>
      <c r="G10" s="7"/>
      <c r="H10" s="7"/>
      <c r="I10" t="s" s="3">
        <v>47</v>
      </c>
      <c r="J10" t="s" s="2">
        <v>32</v>
      </c>
      <c r="K10" s="7">
        <f>F10</f>
        <v>70000</v>
      </c>
      <c r="L10" s="7">
        <f>0.1*F10</f>
        <v>7000</v>
      </c>
      <c r="M10" t="s" s="3">
        <v>48</v>
      </c>
      <c r="N10" s="8"/>
      <c r="O10" s="7">
        <f>SUM(K10+N10)</f>
        <v>70000</v>
      </c>
      <c r="P10" s="7">
        <f>L10</f>
        <v>7000</v>
      </c>
    </row>
    <row r="11" ht="14.7" customHeight="1">
      <c r="A11" t="s" s="2">
        <v>49</v>
      </c>
      <c r="B11" t="s" s="3">
        <v>50</v>
      </c>
      <c r="C11" s="5">
        <v>41182</v>
      </c>
      <c r="D11" s="5">
        <v>41243</v>
      </c>
      <c r="E11" t="s" s="3">
        <v>30</v>
      </c>
      <c r="F11" s="7">
        <f>1900</f>
        <v>1900</v>
      </c>
      <c r="G11" s="7"/>
      <c r="H11" s="7"/>
      <c r="I11" t="s" s="3">
        <v>40</v>
      </c>
      <c r="J11" t="s" s="2">
        <v>32</v>
      </c>
      <c r="K11" s="7">
        <f>F11</f>
        <v>1900</v>
      </c>
      <c r="L11" s="7">
        <f>0.2*F11</f>
        <v>380</v>
      </c>
      <c r="M11" t="s" s="3">
        <v>41</v>
      </c>
      <c r="N11" s="8">
        <f>F11*0.15</f>
        <v>285</v>
      </c>
      <c r="O11" s="7">
        <f>SUM(K11+N11)</f>
        <v>2185</v>
      </c>
      <c r="P11" s="7">
        <f>L11</f>
        <v>380</v>
      </c>
    </row>
    <row r="12" ht="26" customHeight="1">
      <c r="A12" t="s" s="2">
        <v>51</v>
      </c>
      <c r="B12" t="s" s="3">
        <v>52</v>
      </c>
      <c r="C12" s="5">
        <v>41213</v>
      </c>
      <c r="D12" s="5">
        <v>41243</v>
      </c>
      <c r="E12" t="s" s="2">
        <v>30</v>
      </c>
      <c r="F12" s="7">
        <v>2720</v>
      </c>
      <c r="G12" s="7"/>
      <c r="H12" s="7"/>
      <c r="I12" t="s" s="3">
        <v>53</v>
      </c>
      <c r="J12" t="s" s="2">
        <v>32</v>
      </c>
      <c r="K12" s="7">
        <f>F12</f>
        <v>2720</v>
      </c>
      <c r="L12" s="7">
        <f>0.1*F12</f>
        <v>272</v>
      </c>
      <c r="M12" t="s" s="3">
        <v>41</v>
      </c>
      <c r="N12" s="4"/>
      <c r="O12" s="7">
        <f>SUM(K12+N12)</f>
        <v>2720</v>
      </c>
      <c r="P12" s="7">
        <f>L12</f>
        <v>272</v>
      </c>
    </row>
    <row r="13" ht="26" customHeight="1">
      <c r="A13" t="s" s="2">
        <v>54</v>
      </c>
      <c r="B13" t="s" s="3">
        <v>55</v>
      </c>
      <c r="C13" s="5">
        <v>41213</v>
      </c>
      <c r="D13" s="5">
        <v>41242</v>
      </c>
      <c r="E13" t="s" s="2">
        <v>56</v>
      </c>
      <c r="F13" s="7">
        <v>100</v>
      </c>
      <c r="G13" s="7"/>
      <c r="H13" s="7"/>
      <c r="I13" t="s" s="3">
        <v>57</v>
      </c>
      <c r="J13" t="s" s="2">
        <v>58</v>
      </c>
      <c r="K13" s="7">
        <f>SUM(F13,G13,H13)</f>
        <v>100</v>
      </c>
      <c r="L13" s="7">
        <v>100</v>
      </c>
      <c r="M13" t="s" s="3">
        <v>59</v>
      </c>
      <c r="N13" s="8">
        <f>F13*0.15</f>
        <v>15</v>
      </c>
      <c r="O13" s="7">
        <f>SUM(K13+N13)</f>
        <v>115</v>
      </c>
      <c r="P13" s="7">
        <f>L13</f>
        <v>100</v>
      </c>
    </row>
    <row r="14" ht="26" customHeight="1">
      <c r="A14" t="s" s="2">
        <v>60</v>
      </c>
      <c r="B14" t="s" s="3">
        <v>61</v>
      </c>
      <c r="C14" s="5">
        <v>41213</v>
      </c>
      <c r="D14" s="5">
        <v>41243</v>
      </c>
      <c r="E14" t="s" s="2">
        <v>24</v>
      </c>
      <c r="F14" t="s" s="2">
        <v>26</v>
      </c>
      <c r="G14" t="s" s="2">
        <v>26</v>
      </c>
      <c r="H14" t="s" s="2">
        <v>26</v>
      </c>
      <c r="I14" t="s" s="3">
        <v>62</v>
      </c>
      <c r="J14" t="s" s="2">
        <v>26</v>
      </c>
      <c r="K14" s="7">
        <f>SUM(F14,G14,H14)</f>
        <v>0</v>
      </c>
      <c r="L14" t="s" s="2">
        <v>26</v>
      </c>
      <c r="M14" t="s" s="3">
        <v>26</v>
      </c>
      <c r="N14" t="s" s="3">
        <v>26</v>
      </c>
      <c r="O14" t="s" s="2">
        <v>26</v>
      </c>
      <c r="P14" t="s" s="2">
        <f>L14</f>
        <v>63</v>
      </c>
    </row>
    <row r="15" ht="38.7" customHeight="1">
      <c r="A15" t="s" s="2">
        <v>64</v>
      </c>
      <c r="B15" t="s" s="3">
        <v>65</v>
      </c>
      <c r="C15" s="5">
        <v>41243</v>
      </c>
      <c r="D15" s="5">
        <v>41273</v>
      </c>
      <c r="E15" t="s" s="2">
        <v>24</v>
      </c>
      <c r="F15" t="s" s="2">
        <v>26</v>
      </c>
      <c r="G15" t="s" s="2">
        <v>26</v>
      </c>
      <c r="H15" t="s" s="2">
        <v>26</v>
      </c>
      <c r="I15" t="s" s="3">
        <v>66</v>
      </c>
      <c r="J15" t="s" s="2">
        <v>26</v>
      </c>
      <c r="K15" s="7">
        <f>SUM(F15,G15,H15)</f>
        <v>0</v>
      </c>
      <c r="L15" t="s" s="2">
        <v>26</v>
      </c>
      <c r="M15" t="s" s="3">
        <v>26</v>
      </c>
      <c r="N15" t="s" s="3">
        <v>26</v>
      </c>
      <c r="O15" t="s" s="2">
        <v>26</v>
      </c>
      <c r="P15" t="s" s="2">
        <f>L15</f>
        <v>63</v>
      </c>
    </row>
    <row r="16" ht="26" customHeight="1">
      <c r="A16" t="s" s="2">
        <v>67</v>
      </c>
      <c r="B16" t="s" s="3">
        <v>68</v>
      </c>
      <c r="C16" s="5">
        <v>41243</v>
      </c>
      <c r="D16" s="5">
        <v>41273</v>
      </c>
      <c r="E16" t="s" s="2">
        <v>24</v>
      </c>
      <c r="F16" s="7"/>
      <c r="G16" s="7"/>
      <c r="H16" s="7"/>
      <c r="I16" t="s" s="3">
        <v>69</v>
      </c>
      <c r="J16" s="2"/>
      <c r="K16" s="7">
        <f>SUM(F16,G16,H16)</f>
        <v>0</v>
      </c>
      <c r="L16" s="2"/>
      <c r="M16" t="s" s="3">
        <v>70</v>
      </c>
      <c r="N16" s="4"/>
      <c r="O16" s="7"/>
      <c r="P16" s="7"/>
    </row>
    <row r="17" ht="26" customHeight="1">
      <c r="A17" t="s" s="2">
        <v>71</v>
      </c>
      <c r="B17" t="s" s="3">
        <v>72</v>
      </c>
      <c r="C17" s="5">
        <v>41274</v>
      </c>
      <c r="D17" s="5">
        <v>41363</v>
      </c>
      <c r="E17" t="s" s="2">
        <v>24</v>
      </c>
      <c r="F17" s="7"/>
      <c r="G17" s="7"/>
      <c r="H17" s="7"/>
      <c r="I17" t="s" s="3">
        <v>73</v>
      </c>
      <c r="J17" t="s" s="2">
        <v>26</v>
      </c>
      <c r="K17" s="7">
        <f>SUM(F17,G17,H17)</f>
        <v>0</v>
      </c>
      <c r="L17" t="s" s="2">
        <v>26</v>
      </c>
      <c r="M17" t="s" s="3">
        <v>26</v>
      </c>
      <c r="N17" s="4"/>
      <c r="O17" s="7">
        <f>SUM(K17+N17)</f>
        <v>0</v>
      </c>
      <c r="P17" s="7">
        <v>0</v>
      </c>
    </row>
    <row r="18" ht="26" customHeight="1">
      <c r="A18" t="s" s="2">
        <v>74</v>
      </c>
      <c r="B18" t="s" s="3">
        <v>75</v>
      </c>
      <c r="C18" s="5">
        <v>41364</v>
      </c>
      <c r="D18" s="5">
        <v>41394</v>
      </c>
      <c r="E18" t="s" s="2">
        <v>76</v>
      </c>
      <c r="F18" s="7">
        <v>1000</v>
      </c>
      <c r="G18" t="s" s="2">
        <v>26</v>
      </c>
      <c r="H18" s="7"/>
      <c r="I18" t="s" s="3">
        <v>77</v>
      </c>
      <c r="J18" t="s" s="2">
        <v>26</v>
      </c>
      <c r="K18" s="7">
        <f>SUM(F18,G18,H18)</f>
        <v>1000</v>
      </c>
      <c r="L18" s="7">
        <v>200</v>
      </c>
      <c r="M18" t="s" s="3">
        <v>78</v>
      </c>
      <c r="N18" s="10">
        <f>0.28*K18</f>
        <v>280</v>
      </c>
      <c r="O18" s="7"/>
      <c r="P18" s="7">
        <f>L18</f>
        <v>200</v>
      </c>
    </row>
    <row r="19" ht="26" customHeight="1">
      <c r="A19" t="s" s="2">
        <v>79</v>
      </c>
      <c r="B19" t="s" s="3">
        <v>80</v>
      </c>
      <c r="C19" s="5">
        <v>41394</v>
      </c>
      <c r="D19" s="5">
        <v>41425</v>
      </c>
      <c r="E19" t="s" s="2">
        <v>81</v>
      </c>
      <c r="F19" s="7"/>
      <c r="G19" s="7"/>
      <c r="H19" s="7"/>
      <c r="I19" t="s" s="3">
        <v>82</v>
      </c>
      <c r="J19" t="s" s="2">
        <v>20</v>
      </c>
      <c r="K19" s="7">
        <f>SUM(F19,G19,H19)</f>
        <v>0</v>
      </c>
      <c r="L19" s="7">
        <v>600</v>
      </c>
      <c r="M19" t="s" s="3">
        <v>21</v>
      </c>
      <c r="N19" s="4"/>
      <c r="O19" s="7">
        <f>SUM(K19+N19)</f>
        <v>0</v>
      </c>
      <c r="P19" s="6"/>
    </row>
    <row r="20" ht="14.7" customHeight="1">
      <c r="A20" t="s" s="2">
        <v>26</v>
      </c>
      <c r="B20" s="4"/>
      <c r="C20" s="6"/>
      <c r="D20" s="6"/>
      <c r="E20" s="6"/>
      <c r="F20" s="7"/>
      <c r="G20" s="7"/>
      <c r="H20" s="7"/>
      <c r="I20" s="4"/>
      <c r="J20" s="6"/>
      <c r="K20" s="7"/>
      <c r="L20" s="7"/>
      <c r="M20" s="4"/>
      <c r="N20" s="7">
        <f>SUM(N2:N19)</f>
        <v>11731.8</v>
      </c>
      <c r="O20" s="7"/>
      <c r="P20" s="7">
        <f>SUM(P2:P19)</f>
        <v>14336.2</v>
      </c>
    </row>
    <row r="21" ht="14.7" customHeight="1">
      <c r="A21" s="2"/>
      <c r="B21" s="4"/>
      <c r="C21" s="5"/>
      <c r="D21" s="5"/>
      <c r="E21" s="6"/>
      <c r="F21" s="7"/>
      <c r="G21" s="7"/>
      <c r="H21" s="7"/>
      <c r="I21" s="4"/>
      <c r="J21" s="6"/>
      <c r="K21" s="7"/>
      <c r="L21" s="7"/>
      <c r="M21" s="4"/>
      <c r="N21" s="4"/>
      <c r="O21" s="7"/>
      <c r="P21" s="6"/>
    </row>
    <row r="22" ht="14.7" customHeight="1">
      <c r="A22" s="2"/>
      <c r="B22" s="4"/>
      <c r="C22" s="5"/>
      <c r="D22" s="5"/>
      <c r="E22" s="6"/>
      <c r="F22" s="7"/>
      <c r="G22" s="7"/>
      <c r="H22" s="7"/>
      <c r="I22" s="4"/>
      <c r="J22" s="6"/>
      <c r="K22" s="7"/>
      <c r="L22" s="7"/>
      <c r="M22" s="4"/>
      <c r="N22" s="4"/>
      <c r="O22" s="7"/>
      <c r="P22" s="6"/>
    </row>
    <row r="23" ht="14.7" customHeight="1">
      <c r="A23" s="2"/>
      <c r="B23" t="s" s="3">
        <v>83</v>
      </c>
      <c r="C23" s="5"/>
      <c r="D23" s="5"/>
      <c r="E23" s="6"/>
      <c r="F23" s="7">
        <f>SUM(F4:F22)</f>
        <v>136732</v>
      </c>
      <c r="G23" s="7">
        <f>SUM(G4:G22)</f>
        <v>0</v>
      </c>
      <c r="H23" s="7"/>
      <c r="I23" s="4"/>
      <c r="J23" s="6"/>
      <c r="K23" s="7">
        <f>SUM(K4:K22)</f>
        <v>136732</v>
      </c>
      <c r="L23" s="7">
        <f>SUM(L4:L22)</f>
        <v>14936.2</v>
      </c>
      <c r="M23" s="4"/>
      <c r="N23" s="4"/>
      <c r="O23" s="7">
        <f>SUM(O4:O22)</f>
        <v>143983.8</v>
      </c>
      <c r="P23" s="6"/>
    </row>
    <row r="24" ht="14.7" customHeight="1">
      <c r="A24" s="2"/>
      <c r="B24" t="s" s="3">
        <v>84</v>
      </c>
      <c r="C24" s="5"/>
      <c r="D24" s="5"/>
      <c r="E24" s="6"/>
      <c r="F24" s="7">
        <f>SUM(F4:F17)</f>
        <v>135732</v>
      </c>
      <c r="G24" s="7">
        <f>SUM(G4:G17)</f>
        <v>0</v>
      </c>
      <c r="H24" s="7"/>
      <c r="I24" s="4"/>
      <c r="J24" s="6"/>
      <c r="K24" s="7">
        <f>SUM(K4:K17)</f>
        <v>135732</v>
      </c>
      <c r="L24" s="7">
        <f>SUM(L4:L17)</f>
        <v>14136.2</v>
      </c>
      <c r="M24" s="4"/>
      <c r="N24" s="4"/>
      <c r="O24" s="7">
        <f>SUM(O4:O17)</f>
        <v>143983.8</v>
      </c>
      <c r="P24" s="6"/>
    </row>
    <row r="25" ht="14.7" customHeight="1">
      <c r="A25" s="2"/>
      <c r="B25" s="4"/>
      <c r="C25" s="5"/>
      <c r="D25" s="5"/>
      <c r="E25" s="6"/>
      <c r="F25" s="7">
        <f>F23-F24</f>
        <v>1000</v>
      </c>
      <c r="G25" s="7">
        <f>G23-G24</f>
        <v>0</v>
      </c>
      <c r="H25" s="7"/>
      <c r="I25" s="4"/>
      <c r="J25" s="6"/>
      <c r="K25" s="7">
        <f>K23-K24</f>
        <v>1000</v>
      </c>
      <c r="L25" s="7">
        <f>L23-L24</f>
        <v>800</v>
      </c>
      <c r="M25" s="4"/>
      <c r="N25" s="4"/>
      <c r="O25" s="7">
        <f>O23-O24</f>
        <v>0</v>
      </c>
      <c r="P25" s="6"/>
    </row>
    <row r="26" ht="14.7" customHeight="1">
      <c r="A26" s="2"/>
      <c r="B26" s="11"/>
      <c r="C26" t="s" s="2">
        <v>85</v>
      </c>
      <c r="D26" t="s" s="2">
        <v>86</v>
      </c>
      <c r="E26" t="s" s="2">
        <v>87</v>
      </c>
      <c r="F26" s="7"/>
      <c r="G26" s="7"/>
      <c r="H26" s="7"/>
      <c r="I26" s="4"/>
      <c r="J26" s="6"/>
      <c r="K26" s="7"/>
      <c r="L26" s="7"/>
      <c r="M26" s="4"/>
      <c r="N26" s="4"/>
      <c r="O26" s="7"/>
      <c r="P26" s="6"/>
    </row>
    <row r="27" ht="14.7" customHeight="1">
      <c r="A27" s="2"/>
      <c r="B27" s="11"/>
      <c r="C27" t="s" s="2">
        <v>88</v>
      </c>
      <c r="D27" t="s" s="2">
        <v>89</v>
      </c>
      <c r="E27" t="s" s="2">
        <v>26</v>
      </c>
      <c r="F27" s="7"/>
      <c r="G27" s="7"/>
      <c r="H27" s="7"/>
      <c r="I27" s="4"/>
      <c r="J27" s="6"/>
      <c r="K27" s="7"/>
      <c r="L27" s="7"/>
      <c r="M27" s="4"/>
      <c r="N27" s="4"/>
      <c r="O27" s="7"/>
      <c r="P27" s="6"/>
    </row>
    <row r="28" ht="14.7" customHeight="1">
      <c r="A28" s="2"/>
      <c r="B28" s="11"/>
      <c r="C28" t="s" s="2">
        <v>90</v>
      </c>
      <c r="D28" t="s" s="2">
        <v>91</v>
      </c>
      <c r="E28" s="8"/>
      <c r="F28" s="7"/>
      <c r="G28" s="7"/>
      <c r="H28" s="7"/>
      <c r="I28" s="7"/>
      <c r="J28" s="6"/>
      <c r="K28" s="7"/>
      <c r="L28" s="7"/>
      <c r="M28" s="4"/>
      <c r="N28" s="4"/>
      <c r="O28" s="7"/>
      <c r="P28" s="6"/>
    </row>
    <row r="29" ht="14.7" customHeight="1">
      <c r="A29" s="2"/>
      <c r="B29" s="11"/>
      <c r="C29" s="5"/>
      <c r="D29" s="5"/>
      <c r="E29" s="6"/>
      <c r="F29" s="7"/>
      <c r="G29" s="7"/>
      <c r="H29" s="7"/>
      <c r="I29" s="7"/>
      <c r="J29" s="6"/>
      <c r="K29" s="7"/>
      <c r="L29" s="7"/>
      <c r="M29" s="4"/>
      <c r="N29" s="4"/>
      <c r="O29" s="7"/>
      <c r="P29" s="6"/>
    </row>
    <row r="30" ht="14.7" customHeight="1">
      <c r="A30" s="2"/>
      <c r="B30" s="11"/>
      <c r="C30" t="s" s="2">
        <v>24</v>
      </c>
      <c r="D30" s="6"/>
      <c r="E30" s="6"/>
      <c r="F30" s="7"/>
      <c r="G30" s="7"/>
      <c r="H30" s="7"/>
      <c r="I30" s="4"/>
      <c r="J30" s="6"/>
      <c r="K30" s="7"/>
      <c r="L30" s="7"/>
      <c r="M30" s="4"/>
      <c r="N30" s="4"/>
      <c r="O30" s="7"/>
      <c r="P30" s="4"/>
    </row>
    <row r="31" ht="14.7" customHeight="1">
      <c r="A31" s="2"/>
      <c r="B31" s="4"/>
      <c r="C31" s="6"/>
      <c r="D31" t="s" s="2">
        <v>91</v>
      </c>
      <c r="E31" s="6">
        <v>4000</v>
      </c>
      <c r="F31" s="7"/>
      <c r="G31" s="7"/>
      <c r="H31" s="7"/>
      <c r="I31" s="4"/>
      <c r="J31" s="6"/>
      <c r="K31" s="7"/>
      <c r="L31" s="7"/>
      <c r="M31" s="4"/>
      <c r="N31" s="4"/>
      <c r="O31" s="7"/>
      <c r="P31" s="4"/>
    </row>
    <row r="32" ht="14.7" customHeight="1">
      <c r="A32" s="2"/>
      <c r="B32" s="4"/>
      <c r="C32" s="6"/>
      <c r="D32" s="6"/>
      <c r="E32" s="6"/>
      <c r="F32" s="7"/>
      <c r="G32" s="7"/>
      <c r="H32" s="7"/>
      <c r="I32" s="4"/>
      <c r="J32" s="6"/>
      <c r="K32" s="7"/>
      <c r="L32" s="7"/>
      <c r="M32" s="4"/>
      <c r="N32" s="4"/>
      <c r="O32" s="7"/>
      <c r="P32" s="6"/>
    </row>
    <row r="33" ht="14.7" customHeight="1">
      <c r="A33" s="2"/>
      <c r="B33" s="4"/>
      <c r="C33" s="6"/>
      <c r="D33" s="6"/>
      <c r="E33" s="6"/>
      <c r="F33" s="7"/>
      <c r="G33" s="7"/>
      <c r="H33" s="7"/>
      <c r="I33" s="4"/>
      <c r="J33" s="12"/>
      <c r="K33" s="13"/>
      <c r="L33" s="7"/>
      <c r="M33" s="4"/>
      <c r="N33" s="4"/>
      <c r="O33" s="7"/>
      <c r="P33" s="6"/>
    </row>
    <row r="34" ht="14.7" customHeight="1">
      <c r="A34" s="2"/>
      <c r="B34" t="s" s="3">
        <v>92</v>
      </c>
      <c r="C34" s="6"/>
      <c r="D34" s="6"/>
      <c r="E34" s="6"/>
      <c r="F34" s="7"/>
      <c r="G34" s="7"/>
      <c r="H34" s="7"/>
      <c r="I34" s="14"/>
      <c r="J34" s="15"/>
      <c r="K34" s="16"/>
      <c r="L34" s="17"/>
      <c r="M34" s="4"/>
      <c r="N34" s="18"/>
      <c r="O34" s="12"/>
      <c r="P34" s="12"/>
    </row>
    <row r="35" ht="14.7" customHeight="1">
      <c r="A35" t="s" s="2">
        <v>93</v>
      </c>
      <c r="B35" t="s" s="3">
        <v>94</v>
      </c>
      <c r="C35" t="s" s="2">
        <v>26</v>
      </c>
      <c r="D35" s="6"/>
      <c r="E35" s="6"/>
      <c r="F35" s="7"/>
      <c r="G35" s="7"/>
      <c r="H35" s="7"/>
      <c r="I35" s="14"/>
      <c r="J35" s="19"/>
      <c r="K35" s="20"/>
      <c r="L35" s="20"/>
      <c r="M35" s="21"/>
      <c r="N35" s="22"/>
      <c r="O35" s="20"/>
      <c r="P35" s="19"/>
    </row>
    <row r="36" ht="14.7" customHeight="1">
      <c r="A36" t="s" s="2">
        <v>95</v>
      </c>
      <c r="B36" t="s" s="3">
        <v>94</v>
      </c>
      <c r="C36" s="6"/>
      <c r="D36" s="6"/>
      <c r="E36" s="6"/>
      <c r="F36" s="7"/>
      <c r="G36" s="7"/>
      <c r="H36" s="7"/>
      <c r="I36" s="4"/>
      <c r="J36" s="23"/>
      <c r="K36" s="24"/>
      <c r="L36" s="24"/>
      <c r="M36" s="4"/>
      <c r="N36" s="25"/>
      <c r="O36" s="23"/>
      <c r="P36" s="23"/>
    </row>
    <row r="37" ht="14.7" customHeight="1">
      <c r="A37" t="s" s="2">
        <v>96</v>
      </c>
      <c r="B37" t="s" s="3">
        <v>97</v>
      </c>
      <c r="C37" s="6"/>
      <c r="D37" s="6"/>
      <c r="E37" s="6"/>
      <c r="F37" s="7"/>
      <c r="G37" s="7"/>
      <c r="H37" s="7"/>
      <c r="I37" s="4"/>
      <c r="J37" s="6"/>
      <c r="K37" s="7"/>
      <c r="L37" s="7"/>
      <c r="M37" s="4"/>
      <c r="N37" s="4"/>
      <c r="O37" s="26"/>
      <c r="P37" s="6"/>
    </row>
    <row r="38" ht="26.7" customHeight="1">
      <c r="A38" s="2"/>
      <c r="B38" t="s" s="27">
        <v>98</v>
      </c>
      <c r="C38" s="6"/>
      <c r="D38" s="6"/>
      <c r="E38" s="6"/>
      <c r="F38" s="7"/>
      <c r="G38" s="7"/>
      <c r="H38" s="7"/>
      <c r="I38" s="4"/>
      <c r="J38" s="6"/>
      <c r="K38" s="7"/>
      <c r="L38" s="7"/>
      <c r="M38" s="4"/>
      <c r="N38" s="4"/>
      <c r="O38" s="26"/>
      <c r="P38" s="4"/>
    </row>
    <row r="39" ht="26.7" customHeight="1">
      <c r="A39" s="2"/>
      <c r="B39" t="s" s="3">
        <v>99</v>
      </c>
      <c r="C39" t="s" s="2">
        <v>100</v>
      </c>
      <c r="D39" t="s" s="2">
        <v>101</v>
      </c>
      <c r="E39" t="s" s="2">
        <v>102</v>
      </c>
      <c r="F39" s="7"/>
      <c r="G39" s="7"/>
      <c r="H39" s="7"/>
      <c r="I39" s="4"/>
      <c r="J39" s="6"/>
      <c r="K39" s="7"/>
      <c r="L39" s="7"/>
      <c r="M39" s="4"/>
      <c r="N39" s="4"/>
      <c r="O39" s="6"/>
      <c r="P39" s="4"/>
    </row>
    <row r="40" ht="26.7" customHeight="1">
      <c r="A40" t="s" s="2">
        <v>103</v>
      </c>
      <c r="B40" t="s" s="3">
        <v>104</v>
      </c>
      <c r="C40" s="2"/>
      <c r="D40" s="2"/>
      <c r="E40" s="2"/>
      <c r="F40" s="7"/>
      <c r="G40" s="7"/>
      <c r="H40" s="7"/>
      <c r="I40" s="4"/>
      <c r="J40" s="6"/>
      <c r="K40" s="7"/>
      <c r="L40" s="7"/>
      <c r="M40" s="4"/>
      <c r="N40" s="4"/>
      <c r="O40" s="6"/>
      <c r="P40" s="4"/>
    </row>
    <row r="41" ht="14.7" customHeight="1">
      <c r="A41" s="2"/>
      <c r="B41" s="3"/>
      <c r="C41" s="2"/>
      <c r="D41" s="2"/>
      <c r="E41" s="2"/>
      <c r="F41" s="7"/>
      <c r="G41" s="7"/>
      <c r="H41" s="7"/>
      <c r="I41" s="4"/>
      <c r="J41" s="6"/>
      <c r="K41" s="7"/>
      <c r="L41" s="7"/>
      <c r="M41" s="4"/>
      <c r="N41" s="4"/>
      <c r="O41" s="6"/>
      <c r="P41" s="4"/>
    </row>
    <row r="42" ht="14.7" customHeight="1">
      <c r="A42" s="2"/>
      <c r="B42" s="3"/>
      <c r="C42" s="2"/>
      <c r="D42" s="2"/>
      <c r="E42" s="2"/>
      <c r="F42" s="7"/>
      <c r="G42" s="7"/>
      <c r="H42" s="7"/>
      <c r="I42" s="4"/>
      <c r="J42" s="6"/>
      <c r="K42" s="7"/>
      <c r="L42" s="7"/>
      <c r="M42" s="4"/>
      <c r="N42" s="4"/>
      <c r="O42" s="6"/>
      <c r="P42" s="4"/>
    </row>
  </sheetData>
  <conditionalFormatting sqref="J5:J12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