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date1904="1" autoCompressPictures="0"/>
  <bookViews>
    <workbookView xWindow="0" yWindow="0" windowWidth="22780" windowHeight="13520"/>
  </bookViews>
  <sheets>
    <sheet name="SiPM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O4" i="1"/>
  <c r="F5" i="1"/>
  <c r="K5" i="1"/>
  <c r="N5" i="1"/>
  <c r="O5" i="1"/>
  <c r="K6" i="1"/>
  <c r="N6" i="1"/>
  <c r="O6" i="1"/>
  <c r="K7" i="1"/>
  <c r="N7" i="1"/>
  <c r="O7" i="1"/>
  <c r="F8" i="1"/>
  <c r="K8" i="1"/>
  <c r="N8" i="1"/>
  <c r="O8" i="1"/>
  <c r="K9" i="1"/>
  <c r="N9" i="1"/>
  <c r="O9" i="1"/>
  <c r="K10" i="1"/>
  <c r="O10" i="1"/>
  <c r="F11" i="1"/>
  <c r="K11" i="1"/>
  <c r="N11" i="1"/>
  <c r="O11" i="1"/>
  <c r="K12" i="1"/>
  <c r="O12" i="1"/>
  <c r="K13" i="1"/>
  <c r="N13" i="1"/>
  <c r="O13" i="1"/>
  <c r="K17" i="1"/>
  <c r="O17" i="1"/>
  <c r="K18" i="1"/>
  <c r="O18" i="1"/>
  <c r="O19" i="1"/>
  <c r="O22" i="1"/>
  <c r="O23" i="1"/>
  <c r="O24" i="1"/>
  <c r="L5" i="1"/>
  <c r="L6" i="1"/>
  <c r="L7" i="1"/>
  <c r="L8" i="1"/>
  <c r="L9" i="1"/>
  <c r="L10" i="1"/>
  <c r="L11" i="1"/>
  <c r="L12" i="1"/>
  <c r="L22" i="1"/>
  <c r="L23" i="1"/>
  <c r="L24" i="1"/>
  <c r="K14" i="1"/>
  <c r="K15" i="1"/>
  <c r="K16" i="1"/>
  <c r="K22" i="1"/>
  <c r="K23" i="1"/>
  <c r="K24" i="1"/>
  <c r="G22" i="1"/>
  <c r="G23" i="1"/>
  <c r="G24" i="1"/>
  <c r="F22" i="1"/>
  <c r="F23" i="1"/>
  <c r="F24" i="1"/>
  <c r="P5" i="1"/>
  <c r="P6" i="1"/>
  <c r="P7" i="1"/>
  <c r="P8" i="1"/>
  <c r="P9" i="1"/>
  <c r="P10" i="1"/>
  <c r="P11" i="1"/>
  <c r="P12" i="1"/>
  <c r="P13" i="1"/>
  <c r="P14" i="1"/>
  <c r="P15" i="1"/>
  <c r="P19" i="1"/>
  <c r="N4" i="1"/>
  <c r="N19" i="1"/>
  <c r="K3" i="1"/>
</calcChain>
</file>

<file path=xl/sharedStrings.xml><?xml version="1.0" encoding="utf-8"?>
<sst xmlns="http://schemas.openxmlformats.org/spreadsheetml/2006/main" count="136" uniqueCount="88">
  <si>
    <t>Beam Monitor part</t>
  </si>
  <si>
    <t>start date</t>
  </si>
  <si>
    <t>end date</t>
  </si>
  <si>
    <t>M&amp;S or Labor</t>
  </si>
  <si>
    <t>M &amp; S &amp; E Cost</t>
  </si>
  <si>
    <t>External Skilled Paid Labor</t>
  </si>
  <si>
    <t>Employee / Student</t>
  </si>
  <si>
    <t>BOE</t>
  </si>
  <si>
    <t>Funding Source</t>
  </si>
  <si>
    <t>Cost to Sponsor</t>
  </si>
  <si>
    <t>Contingency</t>
  </si>
  <si>
    <t>Reason for Contingency</t>
  </si>
  <si>
    <t>F&amp;A</t>
  </si>
  <si>
    <t>Total Equipment only</t>
  </si>
  <si>
    <t>Contingency equipment only</t>
  </si>
  <si>
    <t>Beam test of Beam Monitor detector</t>
  </si>
  <si>
    <t>travel - requested separately</t>
  </si>
  <si>
    <t>recent experience for 1 1-week + 1 2-week trips</t>
  </si>
  <si>
    <t>BSF</t>
  </si>
  <si>
    <t>recent experience for trip costs variations</t>
  </si>
  <si>
    <t>Design frames for SiPM assembly &amp; detectors, electronics readout cards</t>
  </si>
  <si>
    <t>Labor</t>
  </si>
  <si>
    <t>outside designer, subcontract from TAU, estimate by RG</t>
  </si>
  <si>
    <t/>
  </si>
  <si>
    <t>Design uncertainty leads to larger contingency</t>
  </si>
  <si>
    <t>Order 3 mm wide BC404 from Saint-Gobain</t>
  </si>
  <si>
    <t>Equipment</t>
  </si>
  <si>
    <t>Ask for a quotation from Saint Gobain</t>
  </si>
  <si>
    <t>NSF / DOE</t>
  </si>
  <si>
    <t>10% based on currency fluctuations</t>
  </si>
  <si>
    <t>Order 200 AdvanSid APDs</t>
  </si>
  <si>
    <t>AdvanSiD quote</t>
  </si>
  <si>
    <t>10% based on inflation, discount</t>
  </si>
  <si>
    <t>Order 50 amplifiers</t>
  </si>
  <si>
    <t>from Alexey Stoykov</t>
  </si>
  <si>
    <t>10% based on inflation</t>
  </si>
  <si>
    <t>Order 50 circuit boards</t>
  </si>
  <si>
    <t>Build assembly frames</t>
  </si>
  <si>
    <t>from prototype fall 2015</t>
  </si>
  <si>
    <t>Buy 50 CFDs</t>
  </si>
  <si>
    <t>PSI Electronics</t>
  </si>
  <si>
    <t>10% based on inflation, currency fluctuations</t>
  </si>
  <si>
    <t>Build detector frames</t>
  </si>
  <si>
    <t>PSI</t>
  </si>
  <si>
    <t>99.9</t>
  </si>
  <si>
    <t>Buy cables</t>
  </si>
  <si>
    <t>from PSI catalog, 12/10/2015</t>
  </si>
  <si>
    <t>Supplies</t>
  </si>
  <si>
    <t>supplies - glue etc</t>
  </si>
  <si>
    <t>glue for scintillator-APD bond, etc</t>
  </si>
  <si>
    <t>NSF/DOE</t>
  </si>
  <si>
    <t>Glues, tape, cable ties, …</t>
  </si>
  <si>
    <t>cut and polish scintillator</t>
  </si>
  <si>
    <t>Estimate based on prototype construction</t>
  </si>
  <si>
    <t>assemble detector</t>
  </si>
  <si>
    <t>Estimate based on prototype construction, frames assembled in parallel</t>
  </si>
  <si>
    <t>wrap detectors</t>
  </si>
  <si>
    <t>supplies for wrapping already in hand</t>
  </si>
  <si>
    <t>tedlar or similar</t>
  </si>
  <si>
    <t>Detector cosmic tests</t>
  </si>
  <si>
    <t>Characterize performance, perhaps borrowed equipment</t>
  </si>
  <si>
    <t>install the beam-monitor at PSI and commission</t>
  </si>
  <si>
    <t>Travel - requested separately</t>
  </si>
  <si>
    <t>recent experience for 2 2-week trips to Switzerland</t>
  </si>
  <si>
    <t>TOTAL</t>
  </si>
  <si>
    <t>1st yr TOTAL</t>
  </si>
  <si>
    <t>M&amp;S</t>
  </si>
  <si>
    <t>Status</t>
  </si>
  <si>
    <t>Total</t>
  </si>
  <si>
    <t>Tubes</t>
  </si>
  <si>
    <t>Firm</t>
  </si>
  <si>
    <t>Other stuff</t>
  </si>
  <si>
    <t>Other</t>
  </si>
  <si>
    <t>Notes</t>
  </si>
  <si>
    <t>99.7</t>
  </si>
  <si>
    <t>assume no overhead from PSI</t>
  </si>
  <si>
    <t>most others</t>
  </si>
  <si>
    <t>15% overhead from TAU</t>
  </si>
  <si>
    <t>note: need to add Rutgers overheads!</t>
  </si>
  <si>
    <t>1st year totals: can even $ flow by pushing CFDs + cables into year 2</t>
  </si>
  <si>
    <t>use few test</t>
  </si>
  <si>
    <t>components</t>
  </si>
  <si>
    <t>for first year</t>
  </si>
  <si>
    <t>99.5,.6,.8</t>
  </si>
  <si>
    <t>Use 20% contingency, possible design changes</t>
  </si>
  <si>
    <t>WBS 2</t>
  </si>
  <si>
    <t>2.12.1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</si>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</sst>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"/>
    <numFmt numFmtId="165" formatCode="\$#,##0"/>
  </numFmts>
  <fonts count="3" x14ac:knownFonts="1">
    <font>
      <sz val="11"/>
      <name val="Helvetica Neue"/>
      <charset val="1"/>
    </font>
    <font>
      <sz val="10"/>
      <name val="Helvetica Neue"/>
      <charset val="1"/>
    </font>
    <font>
      <b/>
      <sz val="10"/>
      <name val="Helvetica Neue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sz val="11"/>
        <color rgb="FFFF0000"/>
        <name val="Helvetica Neue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8576"/>
  <sheetViews>
    <sheetView showGridLines="0" tabSelected="1" workbookViewId="0">
      <selection activeCell="A4" sqref="A4"/>
    </sheetView>
  </sheetViews>
  <sheetFormatPr baseColWidth="10" defaultColWidth="8.7109375" defaultRowHeight="13" x14ac:dyDescent="0.75"/>
  <cols>
    <col min="1" max="256" width="8.7109375" style="1"/>
  </cols>
  <sheetData>
    <row r="1" spans="1:16" ht="39" customHeight="1">
      <c r="A1" s="2" t="s">
        <v>85</v>
      </c>
      <c r="B1" s="3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3" t="s">
        <v>12</v>
      </c>
      <c r="O1" s="2" t="s">
        <v>13</v>
      </c>
      <c r="P1" s="2" t="s">
        <v>14</v>
      </c>
    </row>
    <row r="2" spans="1:16" ht="14.75" customHeight="1">
      <c r="A2" s="2"/>
      <c r="B2" s="4"/>
      <c r="C2" s="5"/>
      <c r="D2" s="5"/>
      <c r="E2" s="6"/>
      <c r="F2" s="7"/>
      <c r="G2" s="7"/>
      <c r="H2" s="7"/>
      <c r="I2" s="4"/>
      <c r="J2" s="6"/>
      <c r="K2" s="7"/>
      <c r="L2" s="7"/>
      <c r="M2" s="4"/>
      <c r="N2" s="4"/>
      <c r="O2" s="6"/>
      <c r="P2" s="6"/>
    </row>
    <row r="3" spans="1:16" ht="26.75" customHeight="1">
      <c r="A3" s="2" t="s">
        <v>87</v>
      </c>
      <c r="B3" s="3" t="s">
        <v>15</v>
      </c>
      <c r="C3" s="5">
        <v>41060</v>
      </c>
      <c r="D3" s="5">
        <v>41089</v>
      </c>
      <c r="E3" s="3" t="s">
        <v>16</v>
      </c>
      <c r="F3" s="7"/>
      <c r="G3" s="7"/>
      <c r="H3" s="7"/>
      <c r="I3" s="3" t="s">
        <v>17</v>
      </c>
      <c r="J3" s="2" t="s">
        <v>18</v>
      </c>
      <c r="K3" s="7">
        <f>SUM(F3,G3,H3)</f>
        <v>0</v>
      </c>
      <c r="L3" s="7">
        <v>300</v>
      </c>
      <c r="M3" s="3" t="s">
        <v>19</v>
      </c>
      <c r="N3" s="4"/>
      <c r="O3" s="7">
        <v>0</v>
      </c>
      <c r="P3" s="6"/>
    </row>
    <row r="4" spans="1:16" ht="26.75" customHeight="1">
      <c r="A4" s="2">
        <v>2.2000000000000002</v>
      </c>
      <c r="B4" s="3" t="s">
        <v>20</v>
      </c>
      <c r="C4" s="5">
        <v>41090</v>
      </c>
      <c r="D4" s="5">
        <v>41213</v>
      </c>
      <c r="E4" s="2" t="s">
        <v>21</v>
      </c>
      <c r="F4" s="7">
        <v>2000</v>
      </c>
      <c r="G4" s="7"/>
      <c r="H4" s="7"/>
      <c r="I4" s="3" t="s">
        <v>22</v>
      </c>
      <c r="J4" s="2" t="s">
        <v>23</v>
      </c>
      <c r="K4" s="7">
        <f>SUM(F4,G4,H4)</f>
        <v>2000</v>
      </c>
      <c r="L4" s="7"/>
      <c r="M4" s="3" t="s">
        <v>24</v>
      </c>
      <c r="N4" s="8">
        <f>F4*0.4</f>
        <v>800</v>
      </c>
      <c r="O4" s="7">
        <f>SUM(K4,L4)</f>
        <v>2000</v>
      </c>
      <c r="P4" s="6"/>
    </row>
    <row r="5" spans="1:16" ht="26.75" customHeight="1">
      <c r="A5" s="2">
        <v>2.2999999999999998</v>
      </c>
      <c r="B5" s="3" t="s">
        <v>25</v>
      </c>
      <c r="C5" s="5">
        <v>41090</v>
      </c>
      <c r="D5" s="5">
        <v>41213</v>
      </c>
      <c r="E5" s="3" t="s">
        <v>26</v>
      </c>
      <c r="F5" s="7">
        <f>4920</f>
        <v>4920</v>
      </c>
      <c r="G5" s="7"/>
      <c r="H5" s="7"/>
      <c r="I5" s="3" t="s">
        <v>27</v>
      </c>
      <c r="J5" s="2" t="s">
        <v>28</v>
      </c>
      <c r="K5" s="7">
        <f t="shared" ref="K5:K12" si="0">F5</f>
        <v>4920</v>
      </c>
      <c r="L5" s="7">
        <f>0.1*F5</f>
        <v>492</v>
      </c>
      <c r="M5" s="3" t="s">
        <v>29</v>
      </c>
      <c r="N5" s="8">
        <f>F5*0.15</f>
        <v>738</v>
      </c>
      <c r="O5" s="7">
        <f t="shared" ref="O5:O13" si="1">SUM(K5+N5)</f>
        <v>5658</v>
      </c>
      <c r="P5" s="7">
        <f t="shared" ref="P5:P15" si="2">L5</f>
        <v>492</v>
      </c>
    </row>
    <row r="6" spans="1:16" ht="14.75" customHeight="1">
      <c r="A6" s="2">
        <v>2.4</v>
      </c>
      <c r="B6" s="3" t="s">
        <v>30</v>
      </c>
      <c r="C6" s="5">
        <v>41090</v>
      </c>
      <c r="D6" s="5">
        <v>41213</v>
      </c>
      <c r="E6" s="3" t="s">
        <v>26</v>
      </c>
      <c r="F6" s="7">
        <v>4570</v>
      </c>
      <c r="G6" s="7"/>
      <c r="H6" s="7"/>
      <c r="I6" s="3" t="s">
        <v>31</v>
      </c>
      <c r="J6" s="2" t="s">
        <v>28</v>
      </c>
      <c r="K6" s="7">
        <f t="shared" si="0"/>
        <v>4570</v>
      </c>
      <c r="L6" s="7">
        <f>0.1*F6</f>
        <v>457</v>
      </c>
      <c r="M6" s="3" t="s">
        <v>32</v>
      </c>
      <c r="N6" s="8">
        <f>F6*0.15</f>
        <v>685.5</v>
      </c>
      <c r="O6" s="7">
        <f t="shared" si="1"/>
        <v>5255.5</v>
      </c>
      <c r="P6" s="7">
        <f t="shared" si="2"/>
        <v>457</v>
      </c>
    </row>
    <row r="7" spans="1:16" ht="14.75" customHeight="1">
      <c r="A7" s="2">
        <v>2.5</v>
      </c>
      <c r="B7" s="3" t="s">
        <v>33</v>
      </c>
      <c r="C7" s="5">
        <v>41090</v>
      </c>
      <c r="D7" s="5">
        <v>41213</v>
      </c>
      <c r="E7" s="3" t="s">
        <v>26</v>
      </c>
      <c r="F7" s="7">
        <v>3750</v>
      </c>
      <c r="G7" s="7"/>
      <c r="H7" s="7"/>
      <c r="I7" s="3" t="s">
        <v>34</v>
      </c>
      <c r="J7" s="2" t="s">
        <v>28</v>
      </c>
      <c r="K7" s="7">
        <f t="shared" si="0"/>
        <v>3750</v>
      </c>
      <c r="L7" s="7">
        <f>0.1*F7</f>
        <v>375</v>
      </c>
      <c r="M7" s="3" t="s">
        <v>35</v>
      </c>
      <c r="N7" s="8">
        <f>F7*0.15</f>
        <v>562.5</v>
      </c>
      <c r="O7" s="7">
        <f t="shared" si="1"/>
        <v>4312.5</v>
      </c>
      <c r="P7" s="7">
        <f t="shared" si="2"/>
        <v>375</v>
      </c>
    </row>
    <row r="8" spans="1:16" ht="14.75" customHeight="1">
      <c r="A8" s="2">
        <v>2.5</v>
      </c>
      <c r="B8" s="3" t="s">
        <v>36</v>
      </c>
      <c r="C8" s="5">
        <v>41090</v>
      </c>
      <c r="D8" s="5">
        <v>41213</v>
      </c>
      <c r="E8" s="3" t="s">
        <v>26</v>
      </c>
      <c r="F8" s="7">
        <f>2680</f>
        <v>2680</v>
      </c>
      <c r="G8" s="7"/>
      <c r="H8" s="7"/>
      <c r="I8" s="3" t="s">
        <v>34</v>
      </c>
      <c r="J8" s="2"/>
      <c r="K8" s="7">
        <f t="shared" si="0"/>
        <v>2680</v>
      </c>
      <c r="L8" s="7">
        <f>0.2*F8</f>
        <v>536</v>
      </c>
      <c r="M8" s="3"/>
      <c r="N8" s="8">
        <f>F8*0.15</f>
        <v>402</v>
      </c>
      <c r="O8" s="7">
        <f t="shared" si="1"/>
        <v>3082</v>
      </c>
      <c r="P8" s="7">
        <f t="shared" si="2"/>
        <v>536</v>
      </c>
    </row>
    <row r="9" spans="1:16" ht="14.75" customHeight="1">
      <c r="A9" s="2">
        <v>2.6</v>
      </c>
      <c r="B9" s="3" t="s">
        <v>37</v>
      </c>
      <c r="C9" s="5">
        <v>41182</v>
      </c>
      <c r="D9" s="5">
        <v>41213</v>
      </c>
      <c r="E9" s="3" t="s">
        <v>26</v>
      </c>
      <c r="F9" s="7">
        <v>100</v>
      </c>
      <c r="G9" s="7"/>
      <c r="H9" s="7"/>
      <c r="I9" s="3" t="s">
        <v>38</v>
      </c>
      <c r="J9" s="2" t="s">
        <v>28</v>
      </c>
      <c r="K9" s="7">
        <f t="shared" si="0"/>
        <v>100</v>
      </c>
      <c r="L9" s="7">
        <f>0.2*F9</f>
        <v>20</v>
      </c>
      <c r="M9" s="3" t="s">
        <v>35</v>
      </c>
      <c r="N9" s="8">
        <f>F9*0.15</f>
        <v>15</v>
      </c>
      <c r="O9" s="7">
        <f t="shared" si="1"/>
        <v>115</v>
      </c>
      <c r="P9" s="7">
        <f t="shared" si="2"/>
        <v>20</v>
      </c>
    </row>
    <row r="10" spans="1:16" ht="26.75" customHeight="1">
      <c r="A10" s="9">
        <v>2.7</v>
      </c>
      <c r="B10" s="3" t="s">
        <v>39</v>
      </c>
      <c r="C10" s="5">
        <v>41182</v>
      </c>
      <c r="D10" s="5">
        <v>41274</v>
      </c>
      <c r="E10" s="3" t="s">
        <v>26</v>
      </c>
      <c r="F10" s="7">
        <v>17500</v>
      </c>
      <c r="G10" s="7"/>
      <c r="H10" s="7"/>
      <c r="I10" s="3" t="s">
        <v>40</v>
      </c>
      <c r="J10" s="2" t="s">
        <v>28</v>
      </c>
      <c r="K10" s="7">
        <f t="shared" si="0"/>
        <v>17500</v>
      </c>
      <c r="L10" s="7">
        <f>0.1*F10</f>
        <v>1750</v>
      </c>
      <c r="M10" s="3" t="s">
        <v>41</v>
      </c>
      <c r="N10" s="8"/>
      <c r="O10" s="7">
        <f t="shared" si="1"/>
        <v>17500</v>
      </c>
      <c r="P10" s="7">
        <f t="shared" si="2"/>
        <v>1750</v>
      </c>
    </row>
    <row r="11" spans="1:16" ht="14.75" customHeight="1">
      <c r="A11" s="2">
        <v>2.8</v>
      </c>
      <c r="B11" s="3" t="s">
        <v>42</v>
      </c>
      <c r="C11" s="5">
        <v>41182</v>
      </c>
      <c r="D11" s="5">
        <v>41243</v>
      </c>
      <c r="E11" s="3" t="s">
        <v>26</v>
      </c>
      <c r="F11" s="7">
        <f>1900</f>
        <v>1900</v>
      </c>
      <c r="G11" s="7"/>
      <c r="H11" s="7"/>
      <c r="I11" s="3" t="s">
        <v>43</v>
      </c>
      <c r="J11" s="2" t="s">
        <v>28</v>
      </c>
      <c r="K11" s="7">
        <f t="shared" si="0"/>
        <v>1900</v>
      </c>
      <c r="L11" s="7">
        <f>0.2*F11</f>
        <v>380</v>
      </c>
      <c r="M11" s="3" t="s">
        <v>35</v>
      </c>
      <c r="N11" s="8">
        <f>F11*0.15</f>
        <v>285</v>
      </c>
      <c r="O11" s="7">
        <f t="shared" si="1"/>
        <v>2185</v>
      </c>
      <c r="P11" s="7">
        <f t="shared" si="2"/>
        <v>380</v>
      </c>
    </row>
    <row r="12" spans="1:16" ht="26" customHeight="1">
      <c r="A12" s="2">
        <v>2.9</v>
      </c>
      <c r="B12" s="3" t="s">
        <v>45</v>
      </c>
      <c r="C12" s="5">
        <v>41213</v>
      </c>
      <c r="D12" s="5">
        <v>41243</v>
      </c>
      <c r="E12" s="2" t="s">
        <v>26</v>
      </c>
      <c r="F12" s="7">
        <v>680</v>
      </c>
      <c r="G12" s="7"/>
      <c r="H12" s="7"/>
      <c r="I12" s="3" t="s">
        <v>46</v>
      </c>
      <c r="J12" s="2" t="s">
        <v>28</v>
      </c>
      <c r="K12" s="7">
        <f t="shared" si="0"/>
        <v>680</v>
      </c>
      <c r="L12" s="7">
        <f>0.1*F12</f>
        <v>68</v>
      </c>
      <c r="M12" s="3" t="s">
        <v>35</v>
      </c>
      <c r="N12" s="10"/>
      <c r="O12" s="7">
        <f t="shared" si="1"/>
        <v>680</v>
      </c>
      <c r="P12" s="7">
        <f t="shared" si="2"/>
        <v>68</v>
      </c>
    </row>
    <row r="13" spans="1:16" ht="26" customHeight="1">
      <c r="A13" s="2">
        <v>2.1</v>
      </c>
      <c r="B13" s="3" t="s">
        <v>47</v>
      </c>
      <c r="C13" s="5">
        <v>41213</v>
      </c>
      <c r="D13" s="5">
        <v>41242</v>
      </c>
      <c r="E13" s="2" t="s">
        <v>48</v>
      </c>
      <c r="F13" s="7">
        <v>500</v>
      </c>
      <c r="G13" s="7"/>
      <c r="H13" s="7"/>
      <c r="I13" s="3" t="s">
        <v>49</v>
      </c>
      <c r="J13" s="2" t="s">
        <v>50</v>
      </c>
      <c r="K13" s="7">
        <f t="shared" ref="K13:K18" si="3">SUM(F13,G13,H13)</f>
        <v>500</v>
      </c>
      <c r="L13" s="7">
        <v>100</v>
      </c>
      <c r="M13" s="3" t="s">
        <v>51</v>
      </c>
      <c r="N13" s="8">
        <f>F13*0.15</f>
        <v>75</v>
      </c>
      <c r="O13" s="7">
        <f t="shared" si="1"/>
        <v>575</v>
      </c>
      <c r="P13" s="7">
        <f t="shared" si="2"/>
        <v>100</v>
      </c>
    </row>
    <row r="14" spans="1:16" ht="26" customHeight="1">
      <c r="A14" s="2">
        <v>2.11</v>
      </c>
      <c r="B14" s="3" t="s">
        <v>52</v>
      </c>
      <c r="C14" s="5">
        <v>41213</v>
      </c>
      <c r="D14" s="5">
        <v>41243</v>
      </c>
      <c r="E14" s="2" t="s">
        <v>21</v>
      </c>
      <c r="F14" s="2" t="s">
        <v>23</v>
      </c>
      <c r="G14" s="2" t="s">
        <v>23</v>
      </c>
      <c r="H14" s="2" t="s">
        <v>23</v>
      </c>
      <c r="I14" s="3" t="s">
        <v>53</v>
      </c>
      <c r="J14" s="2" t="s">
        <v>23</v>
      </c>
      <c r="K14" s="7">
        <f t="shared" si="3"/>
        <v>0</v>
      </c>
      <c r="L14" s="2" t="s">
        <v>23</v>
      </c>
      <c r="M14" s="3" t="s">
        <v>23</v>
      </c>
      <c r="N14" s="3" t="s">
        <v>23</v>
      </c>
      <c r="O14" s="2" t="s">
        <v>23</v>
      </c>
      <c r="P14" s="2" t="str">
        <f t="shared" si="2"/>
        <v/>
      </c>
    </row>
    <row r="15" spans="1:16" ht="38.75" customHeight="1">
      <c r="A15" s="2">
        <v>2.12</v>
      </c>
      <c r="B15" s="3" t="s">
        <v>54</v>
      </c>
      <c r="C15" s="5">
        <v>41243</v>
      </c>
      <c r="D15" s="5">
        <v>41273</v>
      </c>
      <c r="E15" s="2" t="s">
        <v>21</v>
      </c>
      <c r="F15" s="2" t="s">
        <v>23</v>
      </c>
      <c r="G15" s="2" t="s">
        <v>23</v>
      </c>
      <c r="H15" s="2" t="s">
        <v>23</v>
      </c>
      <c r="I15" s="3" t="s">
        <v>55</v>
      </c>
      <c r="J15" s="2" t="s">
        <v>23</v>
      </c>
      <c r="K15" s="7">
        <f t="shared" si="3"/>
        <v>0</v>
      </c>
      <c r="L15" s="2" t="s">
        <v>23</v>
      </c>
      <c r="M15" s="3" t="s">
        <v>23</v>
      </c>
      <c r="N15" s="3" t="s">
        <v>23</v>
      </c>
      <c r="O15" s="2" t="s">
        <v>23</v>
      </c>
      <c r="P15" s="2" t="str">
        <f t="shared" si="2"/>
        <v/>
      </c>
    </row>
    <row r="16" spans="1:16" ht="26" customHeight="1">
      <c r="A16" s="2" t="s">
        <v>86</v>
      </c>
      <c r="B16" s="3" t="s">
        <v>56</v>
      </c>
      <c r="C16" s="5">
        <v>41243</v>
      </c>
      <c r="D16" s="5">
        <v>41273</v>
      </c>
      <c r="E16" s="2" t="s">
        <v>21</v>
      </c>
      <c r="F16" s="7"/>
      <c r="G16" s="7"/>
      <c r="H16" s="7"/>
      <c r="I16" s="3" t="s">
        <v>57</v>
      </c>
      <c r="J16" s="2"/>
      <c r="K16" s="7">
        <f t="shared" si="3"/>
        <v>0</v>
      </c>
      <c r="L16" s="2"/>
      <c r="M16" s="3" t="s">
        <v>58</v>
      </c>
      <c r="N16" s="4"/>
      <c r="O16" s="7"/>
      <c r="P16" s="7"/>
    </row>
    <row r="17" spans="1:16" ht="26" customHeight="1">
      <c r="A17" s="2">
        <v>2.13</v>
      </c>
      <c r="B17" s="3" t="s">
        <v>59</v>
      </c>
      <c r="C17" s="5">
        <v>41274</v>
      </c>
      <c r="D17" s="5">
        <v>41363</v>
      </c>
      <c r="E17" s="2" t="s">
        <v>21</v>
      </c>
      <c r="F17" s="7"/>
      <c r="G17" s="7"/>
      <c r="H17" s="7"/>
      <c r="I17" s="3" t="s">
        <v>60</v>
      </c>
      <c r="J17" s="2" t="s">
        <v>23</v>
      </c>
      <c r="K17" s="7">
        <f t="shared" si="3"/>
        <v>0</v>
      </c>
      <c r="L17" s="2" t="s">
        <v>23</v>
      </c>
      <c r="M17" s="3" t="s">
        <v>23</v>
      </c>
      <c r="N17" s="4"/>
      <c r="O17" s="7">
        <f>SUM(K17+N17)</f>
        <v>0</v>
      </c>
      <c r="P17" s="7">
        <v>0</v>
      </c>
    </row>
    <row r="18" spans="1:16" ht="26" customHeight="1">
      <c r="A18" s="2">
        <v>2.14</v>
      </c>
      <c r="B18" s="3" t="s">
        <v>61</v>
      </c>
      <c r="C18" s="5">
        <v>41394</v>
      </c>
      <c r="D18" s="5">
        <v>41425</v>
      </c>
      <c r="E18" s="2" t="s">
        <v>62</v>
      </c>
      <c r="F18" s="7"/>
      <c r="G18" s="7"/>
      <c r="H18" s="7"/>
      <c r="I18" s="3" t="s">
        <v>63</v>
      </c>
      <c r="J18" s="2" t="s">
        <v>18</v>
      </c>
      <c r="K18" s="7">
        <f t="shared" si="3"/>
        <v>0</v>
      </c>
      <c r="L18" s="7">
        <v>600</v>
      </c>
      <c r="M18" s="3" t="s">
        <v>19</v>
      </c>
      <c r="N18" s="4"/>
      <c r="O18" s="7">
        <f>SUM(K18+N18)</f>
        <v>0</v>
      </c>
      <c r="P18" s="6"/>
    </row>
    <row r="19" spans="1:16" ht="14.75" customHeight="1">
      <c r="A19" s="2" t="s">
        <v>23</v>
      </c>
      <c r="B19" s="4"/>
      <c r="C19" s="6"/>
      <c r="D19" s="6"/>
      <c r="E19" s="6"/>
      <c r="F19" s="7"/>
      <c r="G19" s="7"/>
      <c r="H19" s="7"/>
      <c r="I19" s="4"/>
      <c r="J19" s="6"/>
      <c r="K19" s="7"/>
      <c r="L19" s="7"/>
      <c r="M19" s="4"/>
      <c r="N19" s="7">
        <f>SUM(N2:N18)</f>
        <v>3563</v>
      </c>
      <c r="O19" s="7">
        <f>SUM(O2:O18)</f>
        <v>41363</v>
      </c>
      <c r="P19" s="7">
        <f>SUM(P2:P18)</f>
        <v>4178</v>
      </c>
    </row>
    <row r="20" spans="1:16" ht="14.75" customHeight="1">
      <c r="A20" s="2"/>
      <c r="B20" s="4"/>
      <c r="C20" s="5"/>
      <c r="D20" s="5"/>
      <c r="E20" s="6"/>
      <c r="F20" s="7"/>
      <c r="G20" s="7"/>
      <c r="H20" s="7"/>
      <c r="I20" s="4"/>
      <c r="J20" s="6"/>
      <c r="K20" s="7"/>
      <c r="L20" s="7"/>
      <c r="M20" s="4"/>
      <c r="N20" s="4"/>
      <c r="O20" s="7"/>
      <c r="P20" s="6"/>
    </row>
    <row r="21" spans="1:16" ht="14.75" customHeight="1">
      <c r="A21" s="2"/>
      <c r="B21" s="4"/>
      <c r="C21" s="5"/>
      <c r="D21" s="5"/>
      <c r="E21" s="6"/>
      <c r="F21" s="7"/>
      <c r="G21" s="7"/>
      <c r="H21" s="7"/>
      <c r="I21" s="4"/>
      <c r="J21" s="6"/>
      <c r="K21" s="7"/>
      <c r="L21" s="7"/>
      <c r="M21" s="4"/>
      <c r="N21" s="4"/>
      <c r="O21" s="7"/>
      <c r="P21" s="6"/>
    </row>
    <row r="22" spans="1:16" ht="14.75" customHeight="1">
      <c r="A22" s="2"/>
      <c r="B22" s="3" t="s">
        <v>64</v>
      </c>
      <c r="C22" s="5"/>
      <c r="D22" s="5"/>
      <c r="E22" s="6"/>
      <c r="F22" s="7">
        <f>SUM(F4:F21)</f>
        <v>38600</v>
      </c>
      <c r="G22" s="7">
        <f>SUM(G4:G21)</f>
        <v>0</v>
      </c>
      <c r="H22" s="7"/>
      <c r="I22" s="4"/>
      <c r="J22" s="6"/>
      <c r="K22" s="7">
        <f>SUM(K4:K21)</f>
        <v>38600</v>
      </c>
      <c r="L22" s="7">
        <f>SUM(L4:L21)</f>
        <v>4778</v>
      </c>
      <c r="M22" s="4"/>
      <c r="N22" s="4"/>
      <c r="O22" s="7">
        <f>SUM(O4:O21)</f>
        <v>82726</v>
      </c>
      <c r="P22" s="6"/>
    </row>
    <row r="23" spans="1:16" ht="14.75" customHeight="1">
      <c r="A23" s="2"/>
      <c r="B23" s="3" t="s">
        <v>65</v>
      </c>
      <c r="C23" s="5"/>
      <c r="D23" s="5"/>
      <c r="E23" s="6"/>
      <c r="F23" s="7">
        <f>SUM(F4:F17)</f>
        <v>38600</v>
      </c>
      <c r="G23" s="7">
        <f>SUM(G4:G17)</f>
        <v>0</v>
      </c>
      <c r="H23" s="7"/>
      <c r="I23" s="4"/>
      <c r="J23" s="6"/>
      <c r="K23" s="7">
        <f>SUM(K4:K17)</f>
        <v>38600</v>
      </c>
      <c r="L23" s="7">
        <f>SUM(L4:L17)</f>
        <v>4178</v>
      </c>
      <c r="M23" s="4"/>
      <c r="N23" s="4"/>
      <c r="O23" s="7">
        <f>SUM(O4:O17)</f>
        <v>41363</v>
      </c>
      <c r="P23" s="6"/>
    </row>
    <row r="24" spans="1:16" ht="14.75" customHeight="1">
      <c r="A24" s="2"/>
      <c r="B24" s="4"/>
      <c r="C24" s="5"/>
      <c r="D24" s="5"/>
      <c r="E24" s="6"/>
      <c r="F24" s="7">
        <f>F22-F23</f>
        <v>0</v>
      </c>
      <c r="G24" s="7">
        <f>G22-G23</f>
        <v>0</v>
      </c>
      <c r="H24" s="7"/>
      <c r="I24" s="4"/>
      <c r="J24" s="6"/>
      <c r="K24" s="7">
        <f>K22-K23</f>
        <v>0</v>
      </c>
      <c r="L24" s="7">
        <f>L22-L23</f>
        <v>600</v>
      </c>
      <c r="M24" s="4"/>
      <c r="N24" s="4"/>
      <c r="O24" s="7">
        <f>O22-O23</f>
        <v>41363</v>
      </c>
      <c r="P24" s="6"/>
    </row>
    <row r="25" spans="1:16" ht="14.75" customHeight="1">
      <c r="A25" s="2"/>
      <c r="B25" s="11"/>
      <c r="C25" s="2" t="s">
        <v>66</v>
      </c>
      <c r="D25" s="2" t="s">
        <v>67</v>
      </c>
      <c r="E25" s="2" t="s">
        <v>68</v>
      </c>
      <c r="F25" s="7"/>
      <c r="G25" s="7"/>
      <c r="H25" s="7"/>
      <c r="I25" s="4"/>
      <c r="J25" s="6"/>
      <c r="K25" s="7"/>
      <c r="L25" s="7"/>
      <c r="M25" s="4"/>
      <c r="N25" s="4"/>
      <c r="O25" s="7"/>
      <c r="P25" s="6"/>
    </row>
    <row r="26" spans="1:16" ht="14.75" customHeight="1">
      <c r="A26" s="2"/>
      <c r="B26" s="11"/>
      <c r="C26" s="2" t="s">
        <v>69</v>
      </c>
      <c r="D26" s="2" t="s">
        <v>70</v>
      </c>
      <c r="E26" s="2" t="s">
        <v>23</v>
      </c>
      <c r="F26" s="7"/>
      <c r="G26" s="7"/>
      <c r="H26" s="7"/>
      <c r="I26" s="4"/>
      <c r="J26" s="6"/>
      <c r="K26" s="7"/>
      <c r="L26" s="7"/>
      <c r="M26" s="4"/>
      <c r="N26" s="4"/>
      <c r="O26" s="7"/>
      <c r="P26" s="6"/>
    </row>
    <row r="27" spans="1:16" ht="14.75" customHeight="1">
      <c r="A27" s="2"/>
      <c r="B27" s="11"/>
      <c r="C27" s="2" t="s">
        <v>71</v>
      </c>
      <c r="D27" s="2" t="s">
        <v>72</v>
      </c>
      <c r="E27" s="8"/>
      <c r="F27" s="7"/>
      <c r="G27" s="7"/>
      <c r="H27" s="7"/>
      <c r="I27" s="7"/>
      <c r="J27" s="6"/>
      <c r="K27" s="7"/>
      <c r="L27" s="7"/>
      <c r="M27" s="4"/>
      <c r="N27" s="4"/>
      <c r="O27" s="7"/>
      <c r="P27" s="6"/>
    </row>
    <row r="28" spans="1:16" ht="14.75" customHeight="1">
      <c r="A28" s="2"/>
      <c r="B28" s="11"/>
      <c r="C28" s="5"/>
      <c r="D28" s="5"/>
      <c r="E28" s="6"/>
      <c r="F28" s="7"/>
      <c r="G28" s="7"/>
      <c r="H28" s="7"/>
      <c r="I28" s="7"/>
      <c r="J28" s="6"/>
      <c r="K28" s="7"/>
      <c r="L28" s="7"/>
      <c r="M28" s="4"/>
      <c r="N28" s="4"/>
      <c r="O28" s="7"/>
      <c r="P28" s="6"/>
    </row>
    <row r="29" spans="1:16" ht="14.75" customHeight="1">
      <c r="A29" s="2"/>
      <c r="B29" s="11"/>
      <c r="C29" s="2" t="s">
        <v>21</v>
      </c>
      <c r="D29" s="6"/>
      <c r="E29" s="6"/>
      <c r="F29" s="7"/>
      <c r="G29" s="7"/>
      <c r="H29" s="7"/>
      <c r="I29" s="4"/>
      <c r="J29" s="6"/>
      <c r="K29" s="7"/>
      <c r="L29" s="7"/>
      <c r="M29" s="4"/>
      <c r="N29" s="4"/>
      <c r="O29" s="7"/>
      <c r="P29" s="4"/>
    </row>
    <row r="30" spans="1:16" ht="14.75" customHeight="1">
      <c r="A30" s="2"/>
      <c r="B30" s="4"/>
      <c r="C30" s="6"/>
      <c r="D30" s="2" t="s">
        <v>72</v>
      </c>
      <c r="E30" s="6">
        <v>4000</v>
      </c>
      <c r="F30" s="7"/>
      <c r="G30" s="7"/>
      <c r="H30" s="7"/>
      <c r="I30" s="4"/>
      <c r="J30" s="6"/>
      <c r="K30" s="7"/>
      <c r="L30" s="7"/>
      <c r="M30" s="4"/>
      <c r="N30" s="4"/>
      <c r="O30" s="7"/>
      <c r="P30" s="4"/>
    </row>
    <row r="31" spans="1:16" ht="14.75" customHeight="1">
      <c r="A31" s="2"/>
      <c r="B31" s="4"/>
      <c r="C31" s="6"/>
      <c r="D31" s="6"/>
      <c r="E31" s="6"/>
      <c r="F31" s="7"/>
      <c r="G31" s="7"/>
      <c r="H31" s="7"/>
      <c r="I31" s="4"/>
      <c r="J31" s="6"/>
      <c r="K31" s="7"/>
      <c r="L31" s="7"/>
      <c r="M31" s="4"/>
      <c r="N31" s="4"/>
      <c r="O31" s="7"/>
      <c r="P31" s="6"/>
    </row>
    <row r="32" spans="1:16" ht="14.75" customHeight="1">
      <c r="A32" s="2"/>
      <c r="B32" s="4"/>
      <c r="C32" s="6"/>
      <c r="D32" s="6"/>
      <c r="E32" s="6"/>
      <c r="F32" s="7"/>
      <c r="G32" s="7"/>
      <c r="H32" s="7"/>
      <c r="I32" s="4"/>
      <c r="J32" s="6"/>
      <c r="K32" s="7"/>
      <c r="L32" s="7"/>
      <c r="M32" s="4"/>
      <c r="N32" s="4"/>
      <c r="O32" s="7"/>
      <c r="P32" s="6"/>
    </row>
    <row r="33" spans="1:16" ht="14.75" customHeight="1">
      <c r="A33" s="2"/>
      <c r="B33" s="3" t="s">
        <v>73</v>
      </c>
      <c r="C33" s="6"/>
      <c r="D33" s="6"/>
      <c r="E33" s="6"/>
      <c r="F33" s="7"/>
      <c r="G33" s="7"/>
      <c r="H33" s="7"/>
      <c r="I33" s="4"/>
      <c r="J33" s="4"/>
      <c r="K33" s="7"/>
      <c r="L33" s="7"/>
      <c r="M33" s="4"/>
      <c r="N33" s="12"/>
      <c r="O33" s="6"/>
      <c r="P33" s="6"/>
    </row>
    <row r="34" spans="1:16" ht="14.75" customHeight="1">
      <c r="A34" s="2" t="s">
        <v>74</v>
      </c>
      <c r="B34" s="3" t="s">
        <v>75</v>
      </c>
      <c r="C34" s="2" t="s">
        <v>23</v>
      </c>
      <c r="D34" s="6"/>
      <c r="E34" s="6"/>
      <c r="F34" s="7"/>
      <c r="G34" s="7"/>
      <c r="H34" s="7"/>
      <c r="I34" s="4"/>
      <c r="J34" s="4"/>
      <c r="K34" s="7"/>
      <c r="L34" s="7"/>
      <c r="M34" s="4"/>
      <c r="N34" s="13"/>
      <c r="O34" s="7"/>
      <c r="P34" s="4"/>
    </row>
    <row r="35" spans="1:16" ht="14.75" customHeight="1">
      <c r="A35" s="2" t="s">
        <v>44</v>
      </c>
      <c r="B35" s="3" t="s">
        <v>75</v>
      </c>
      <c r="C35" s="6"/>
      <c r="D35" s="6"/>
      <c r="E35" s="6"/>
      <c r="F35" s="7"/>
      <c r="G35" s="7"/>
      <c r="H35" s="7"/>
      <c r="I35" s="4"/>
      <c r="J35" s="6"/>
      <c r="K35" s="7"/>
      <c r="L35" s="7"/>
      <c r="M35" s="4"/>
      <c r="N35" s="14"/>
      <c r="O35" s="6"/>
      <c r="P35" s="6"/>
    </row>
    <row r="36" spans="1:16" ht="14.75" customHeight="1">
      <c r="A36" s="2" t="s">
        <v>76</v>
      </c>
      <c r="B36" s="3" t="s">
        <v>77</v>
      </c>
      <c r="C36" s="6"/>
      <c r="D36" s="6"/>
      <c r="E36" s="6"/>
      <c r="F36" s="7"/>
      <c r="G36" s="7"/>
      <c r="H36" s="7"/>
      <c r="I36" s="4"/>
      <c r="J36" s="6"/>
      <c r="K36" s="7"/>
      <c r="L36" s="7"/>
      <c r="M36" s="4"/>
      <c r="N36" s="4"/>
      <c r="O36" s="15"/>
      <c r="P36" s="6"/>
    </row>
    <row r="37" spans="1:16" ht="26.75" customHeight="1">
      <c r="A37" s="2"/>
      <c r="B37" s="16" t="s">
        <v>78</v>
      </c>
      <c r="C37" s="6"/>
      <c r="D37" s="6"/>
      <c r="E37" s="6"/>
      <c r="F37" s="7"/>
      <c r="G37" s="7"/>
      <c r="H37" s="7"/>
      <c r="I37" s="4"/>
      <c r="J37" s="6"/>
      <c r="K37" s="7"/>
      <c r="L37" s="7"/>
      <c r="M37" s="4"/>
      <c r="N37" s="4"/>
      <c r="O37" s="15"/>
      <c r="P37" s="4"/>
    </row>
    <row r="38" spans="1:16" ht="26.75" customHeight="1">
      <c r="A38" s="2"/>
      <c r="B38" s="3" t="s">
        <v>79</v>
      </c>
      <c r="C38" s="2" t="s">
        <v>80</v>
      </c>
      <c r="D38" s="2" t="s">
        <v>81</v>
      </c>
      <c r="E38" s="2" t="s">
        <v>82</v>
      </c>
      <c r="F38" s="7"/>
      <c r="G38" s="7"/>
      <c r="H38" s="7"/>
      <c r="I38" s="4"/>
      <c r="J38" s="6"/>
      <c r="K38" s="7"/>
      <c r="L38" s="7"/>
      <c r="M38" s="4"/>
      <c r="N38" s="4"/>
      <c r="O38" s="6"/>
      <c r="P38" s="4"/>
    </row>
    <row r="39" spans="1:16" ht="26.75" customHeight="1">
      <c r="A39" s="2" t="s">
        <v>83</v>
      </c>
      <c r="B39" s="3" t="s">
        <v>84</v>
      </c>
      <c r="C39" s="2"/>
      <c r="D39" s="2"/>
      <c r="E39" s="2"/>
      <c r="F39" s="7"/>
      <c r="G39" s="7"/>
      <c r="H39" s="7"/>
      <c r="I39" s="4"/>
      <c r="J39" s="6"/>
      <c r="K39" s="7"/>
      <c r="L39" s="7"/>
      <c r="M39" s="4"/>
      <c r="N39" s="4"/>
      <c r="O39" s="6"/>
      <c r="P39" s="4"/>
    </row>
    <row r="40" spans="1:16" ht="14.75" customHeight="1">
      <c r="A40" s="2"/>
      <c r="B40" s="3"/>
      <c r="C40" s="2"/>
      <c r="D40" s="2"/>
      <c r="E40" s="2"/>
      <c r="F40" s="7"/>
      <c r="G40" s="7"/>
      <c r="H40" s="7"/>
      <c r="I40" s="4"/>
      <c r="J40" s="6"/>
      <c r="K40" s="7"/>
      <c r="L40" s="7"/>
      <c r="M40" s="4"/>
      <c r="N40" s="4"/>
      <c r="O40" s="6"/>
      <c r="P40" s="4"/>
    </row>
    <row r="41" spans="1:16" ht="14.75" customHeight="1">
      <c r="A41" s="2"/>
      <c r="B41" s="3"/>
      <c r="C41" s="2"/>
      <c r="D41" s="2"/>
      <c r="E41" s="2"/>
      <c r="F41" s="7"/>
      <c r="G41" s="7"/>
      <c r="H41" s="7"/>
      <c r="I41" s="4"/>
      <c r="J41" s="6"/>
      <c r="K41" s="7"/>
      <c r="L41" s="7"/>
      <c r="M41" s="4"/>
      <c r="N41" s="4"/>
      <c r="O41" s="6"/>
      <c r="P41" s="4"/>
    </row>
    <row r="1048576" ht="12.75" customHeight="1"/>
  </sheetData>
  <conditionalFormatting sqref="J5:J12">
    <cfRule type="cellIs" dxfId="0" priority="2" operator="lessThan">
      <formula>0</formula>
    </cfRule>
  </conditionalFormatting>
  <pageMargins left="0.75" right="0.75" top="1" bottom="1" header="0.51180555555555496" footer="0.5"/>
  <pageSetup paperSize="0" scale="0" firstPageNumber="0" orientation="portrait" usePrinterDefaults="0" horizontalDpi="0" verticalDpi="0" copies="0"/>
  <headerFooter>
    <oddFooter>&amp;C&amp;"Arial,Regular"&amp;12&amp;P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Ronald Ransome</cp:lastModifiedBy>
  <cp:revision>0</cp:revision>
  <dcterms:modified xsi:type="dcterms:W3CDTF">2016-01-27T21:46:43Z</dcterms:modified>
  <dc:language>en-US</dc:language>
</cp:coreProperties>
</file>